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tadtwerkegochgmbh.local\sw-goch\Dateien\Netznutzungsmanagernent\EDM\1 Gasbilanzierung zum 01.10.2008\Netzparameter\"/>
    </mc:Choice>
  </mc:AlternateContent>
  <xr:revisionPtr revIDLastSave="0" documentId="13_ncr:1_{FB0A2594-E2C9-46C1-8D19-8344F39BFE2A}" xr6:coauthVersionLast="45" xr6:coauthVersionMax="45" xr10:uidLastSave="{00000000-0000-0000-0000-000000000000}"/>
  <bookViews>
    <workbookView xWindow="-120" yWindow="-120" windowWidth="29040" windowHeight="15840" tabRatio="789" activeTab="3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D32" i="18" l="1"/>
  <c r="E63" i="18"/>
  <c r="J63" i="18"/>
  <c r="K53" i="18"/>
  <c r="F53" i="18"/>
  <c r="G63" i="18"/>
  <c r="M63" i="18"/>
  <c r="I53" i="18"/>
  <c r="N53" i="18"/>
  <c r="E53" i="18"/>
  <c r="J53" i="18"/>
  <c r="F63" i="18"/>
  <c r="K63" i="18"/>
  <c r="D22" i="18"/>
  <c r="N21" i="18" s="1"/>
  <c r="G53" i="18"/>
  <c r="M53" i="18"/>
  <c r="I63" i="18"/>
  <c r="N63" i="18"/>
  <c r="M21" i="18"/>
  <c r="K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J21" i="18" l="1"/>
  <c r="L21" i="18"/>
  <c r="G21" i="18"/>
  <c r="H21" i="18"/>
  <c r="E21" i="18" s="1"/>
  <c r="I21" i="18"/>
  <c r="F21" i="18"/>
  <c r="D56" i="18"/>
  <c r="J55" i="18" s="1"/>
  <c r="E31" i="18"/>
  <c r="D66" i="18"/>
  <c r="K65" i="18" s="1"/>
  <c r="K55" i="18"/>
  <c r="G55" i="18"/>
  <c r="H55" i="18"/>
  <c r="M55" i="18"/>
  <c r="I55" i="18"/>
  <c r="F69" i="17"/>
  <c r="G69" i="17"/>
  <c r="H69" i="17"/>
  <c r="I69" i="17"/>
  <c r="J69" i="17"/>
  <c r="K69" i="17"/>
  <c r="L69" i="17"/>
  <c r="M69" i="17"/>
  <c r="N69" i="17"/>
  <c r="E69" i="17"/>
  <c r="N55" i="18" l="1"/>
  <c r="F55" i="18"/>
  <c r="M65" i="18"/>
  <c r="L55" i="18"/>
  <c r="E55" i="18" s="1"/>
  <c r="L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4" i="7"/>
  <c r="S24" i="7"/>
  <c r="T24" i="7"/>
  <c r="U24" i="7"/>
  <c r="V24" i="7"/>
  <c r="W24" i="7"/>
  <c r="R25" i="7"/>
  <c r="S25" i="7"/>
  <c r="T25" i="7"/>
  <c r="U25" i="7"/>
  <c r="V25" i="7"/>
  <c r="W25" i="7"/>
  <c r="S12" i="7"/>
  <c r="T12" i="7"/>
  <c r="U12" i="7"/>
  <c r="V12" i="7"/>
  <c r="W12" i="7"/>
  <c r="R12" i="7"/>
  <c r="E65" i="18" l="1"/>
  <c r="X12" i="7"/>
  <c r="X21" i="7"/>
  <c r="X25" i="7"/>
  <c r="X13" i="7"/>
  <c r="X11" i="7"/>
  <c r="X24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W23" i="7" s="1"/>
  <c r="H21" i="4"/>
  <c r="V23" i="7" s="1"/>
  <c r="G21" i="4"/>
  <c r="U23" i="7" s="1"/>
  <c r="F21" i="4"/>
  <c r="T23" i="7" s="1"/>
  <c r="E21" i="4"/>
  <c r="S23" i="7" s="1"/>
  <c r="D21" i="4"/>
  <c r="R23" i="7" s="1"/>
  <c r="M20" i="4"/>
  <c r="M19" i="4"/>
  <c r="M16" i="4"/>
  <c r="M18" i="4"/>
  <c r="M17" i="4"/>
  <c r="M15" i="4"/>
  <c r="M14" i="4"/>
  <c r="M13" i="4"/>
  <c r="M12" i="4"/>
  <c r="M11" i="4"/>
  <c r="X23" i="7" l="1"/>
  <c r="C8" i="8"/>
  <c r="C11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I19" i="7" l="1"/>
  <c r="I17" i="7"/>
  <c r="P25" i="7"/>
  <c r="N25" i="7"/>
  <c r="L25" i="7"/>
  <c r="J25" i="7"/>
  <c r="H25" i="7"/>
  <c r="P24" i="7"/>
  <c r="N24" i="7"/>
  <c r="L24" i="7"/>
  <c r="J24" i="7"/>
  <c r="H24" i="7"/>
  <c r="P23" i="7"/>
  <c r="N23" i="7"/>
  <c r="L23" i="7"/>
  <c r="J23" i="7"/>
  <c r="H23" i="7"/>
  <c r="P22" i="7"/>
  <c r="N22" i="7"/>
  <c r="L22" i="7"/>
  <c r="J22" i="7"/>
  <c r="H22" i="7"/>
  <c r="P21" i="7"/>
  <c r="N21" i="7"/>
  <c r="L21" i="7"/>
  <c r="J21" i="7"/>
  <c r="H21" i="7"/>
  <c r="P20" i="7"/>
  <c r="N20" i="7"/>
  <c r="L20" i="7"/>
  <c r="J20" i="7"/>
  <c r="H20" i="7"/>
  <c r="P19" i="7"/>
  <c r="N19" i="7"/>
  <c r="L19" i="7"/>
  <c r="J19" i="7"/>
  <c r="H19" i="7"/>
  <c r="P18" i="7"/>
  <c r="N18" i="7"/>
  <c r="L18" i="7"/>
  <c r="J18" i="7"/>
  <c r="H18" i="7"/>
  <c r="P17" i="7"/>
  <c r="N17" i="7"/>
  <c r="L17" i="7"/>
  <c r="J17" i="7"/>
  <c r="H17" i="7"/>
  <c r="P16" i="7"/>
  <c r="N16" i="7"/>
  <c r="L16" i="7"/>
  <c r="J16" i="7"/>
  <c r="H16" i="7"/>
  <c r="P15" i="7"/>
  <c r="N15" i="7"/>
  <c r="L15" i="7"/>
  <c r="J15" i="7"/>
  <c r="H15" i="7"/>
  <c r="P14" i="7"/>
  <c r="N14" i="7"/>
  <c r="L14" i="7"/>
  <c r="J14" i="7"/>
  <c r="H14" i="7"/>
  <c r="P13" i="7"/>
  <c r="N13" i="7"/>
  <c r="L13" i="7"/>
  <c r="J13" i="7"/>
  <c r="H13" i="7"/>
  <c r="P12" i="7"/>
  <c r="N12" i="7"/>
  <c r="L12" i="7"/>
  <c r="J12" i="7"/>
  <c r="H12" i="7"/>
  <c r="I22" i="7"/>
  <c r="O21" i="7"/>
  <c r="K21" i="7"/>
  <c r="I21" i="7"/>
  <c r="F21" i="7"/>
  <c r="O20" i="7"/>
  <c r="M20" i="7"/>
  <c r="I20" i="7"/>
  <c r="F20" i="7"/>
  <c r="M19" i="7"/>
  <c r="O25" i="7"/>
  <c r="M25" i="7"/>
  <c r="K25" i="7"/>
  <c r="I25" i="7"/>
  <c r="F25" i="7"/>
  <c r="O24" i="7"/>
  <c r="M24" i="7"/>
  <c r="K24" i="7"/>
  <c r="I24" i="7"/>
  <c r="F24" i="7"/>
  <c r="O23" i="7"/>
  <c r="M23" i="7"/>
  <c r="K23" i="7"/>
  <c r="I23" i="7"/>
  <c r="F23" i="7"/>
  <c r="O22" i="7"/>
  <c r="M22" i="7"/>
  <c r="K22" i="7"/>
  <c r="F22" i="7"/>
  <c r="M21" i="7"/>
  <c r="K20" i="7"/>
  <c r="O19" i="7"/>
  <c r="K19" i="7"/>
  <c r="F19" i="7"/>
  <c r="M18" i="7"/>
  <c r="I18" i="7"/>
  <c r="O17" i="7"/>
  <c r="K17" i="7"/>
  <c r="F17" i="7"/>
  <c r="M16" i="7"/>
  <c r="I16" i="7"/>
  <c r="O15" i="7"/>
  <c r="K15" i="7"/>
  <c r="F15" i="7"/>
  <c r="M14" i="7"/>
  <c r="I14" i="7"/>
  <c r="O13" i="7"/>
  <c r="K13" i="7"/>
  <c r="F13" i="7"/>
  <c r="M12" i="7"/>
  <c r="I12" i="7"/>
  <c r="F16" i="7"/>
  <c r="I15" i="7"/>
  <c r="O14" i="7"/>
  <c r="F14" i="7"/>
  <c r="M13" i="7"/>
  <c r="O12" i="7"/>
  <c r="K12" i="7"/>
  <c r="O18" i="7"/>
  <c r="K18" i="7"/>
  <c r="F18" i="7"/>
  <c r="M17" i="7"/>
  <c r="O16" i="7"/>
  <c r="K16" i="7"/>
  <c r="M15" i="7"/>
  <c r="K14" i="7"/>
  <c r="I13" i="7"/>
  <c r="F12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25" i="7"/>
  <c r="Q16" i="7"/>
  <c r="Q21" i="7"/>
  <c r="Q22" i="7"/>
  <c r="Q19" i="7"/>
  <c r="Q14" i="7"/>
  <c r="Q17" i="7"/>
  <c r="Q23" i="7"/>
  <c r="Q24" i="7"/>
  <c r="C20" i="7"/>
  <c r="C14" i="7"/>
  <c r="C12" i="7"/>
  <c r="C19" i="7"/>
  <c r="C16" i="7"/>
  <c r="C25" i="7"/>
  <c r="C15" i="7"/>
  <c r="C17" i="7"/>
  <c r="C22" i="7"/>
  <c r="C13" i="7"/>
  <c r="C23" i="7"/>
  <c r="C18" i="7"/>
  <c r="C21" i="7"/>
  <c r="C24" i="7"/>
</calcChain>
</file>

<file path=xl/sharedStrings.xml><?xml version="1.0" encoding="utf-8"?>
<sst xmlns="http://schemas.openxmlformats.org/spreadsheetml/2006/main" count="1373" uniqueCount="679">
  <si>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</si>
  <si>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</si>
  <si>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</si>
  <si>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</si>
  <si>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</si>
  <si>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</si>
  <si>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</si>
  <si>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</si>
  <si>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</si>
  <si>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</si>
  <si>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</si>
  <si>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</si>
  <si>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</si>
  <si>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</si>
  <si>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</si>
  <si>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</si>
  <si>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</si>
  <si>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</si>
  <si>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</si>
  <si>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</si>
  <si>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</si>
  <si>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</si>
  <si>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</si>
  <si>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</si>
  <si>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</si>
  <si>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</si>
  <si>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</si>
  <si>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</si>
  <si>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</si>
  <si>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</si>
  <si>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</si>
  <si>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</si>
  <si>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</si>
  <si>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</si>
  <si>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</si>
  <si>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</si>
  <si>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</si>
  <si>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</si>
  <si>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</si>
  <si>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</si>
  <si>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</si>
  <si>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</si>
  <si>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</si>
  <si>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</si>
  <si>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</si>
  <si>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</si>
  <si>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</si>
  <si>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</si>
  <si>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</si>
  <si>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</si>
  <si>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</si>
  <si>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</si>
  <si>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</si>
  <si>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</si>
  <si>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</si>
  <si>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</si>
  <si>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</si>
  <si>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</si>
  <si>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</si>
  <si>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</si>
  <si>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</si>
  <si>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</si>
  <si>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</si>
  <si>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</si>
  <si>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</si>
  <si>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</si>
  <si>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</si>
  <si>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</si>
  <si>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</si>
  <si>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</si>
  <si>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</si>
  <si>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</si>
  <si>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</si>
  <si>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</si>
  <si>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</si>
  <si>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</si>
  <si>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</si>
  <si>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</si>
  <si>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</si>
  <si>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</si>
  <si>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</si>
  <si>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</si>
  <si>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</si>
  <si>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</si>
  <si>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</si>
  <si>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</si>
  <si>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</si>
  <si>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</si>
  <si>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</si>
  <si>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</si>
  <si>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</si>
  <si>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</si>
  <si>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</si>
  <si>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</si>
  <si>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</si>
  <si>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</si>
  <si>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</si>
  <si>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</si>
  <si>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</si>
  <si>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</si>
  <si>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</si>
  <si>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</si>
  <si>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</si>
  <si>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</si>
  <si>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</si>
  <si>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</si>
  <si>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</si>
  <si>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</si>
  <si>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</si>
  <si>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</si>
  <si>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</si>
  <si>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</si>
  <si>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</si>
  <si>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</si>
  <si>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</si>
  <si>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</si>
  <si>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</si>
  <si>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</si>
  <si>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</si>
  <si>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</si>
  <si>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</si>
  <si>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</si>
  <si>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</si>
  <si>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</si>
  <si>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</si>
  <si>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</si>
  <si>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</si>
  <si>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</si>
  <si>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</si>
  <si>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</si>
  <si>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</si>
  <si>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</si>
  <si>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</si>
  <si>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</si>
  <si>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</si>
  <si>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</si>
  <si>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</si>
  <si>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</si>
  <si>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</si>
  <si>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</si>
  <si>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</si>
  <si>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</si>
  <si>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</si>
  <si>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</si>
  <si>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</si>
  <si>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</si>
  <si>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</si>
  <si>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</si>
  <si>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</si>
  <si>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</si>
  <si>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</si>
  <si>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</si>
  <si>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</si>
  <si>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</si>
  <si>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</si>
  <si>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</si>
  <si>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</si>
  <si>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</si>
  <si>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</si>
  <si>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</si>
  <si>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</si>
  <si>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</si>
  <si>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</si>
  <si>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</si>
  <si>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</si>
  <si>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</si>
  <si>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</si>
  <si>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</si>
  <si>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</si>
  <si>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</si>
  <si>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</si>
  <si>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</si>
  <si>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</si>
  <si>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</si>
  <si>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</si>
  <si>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</si>
  <si>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</si>
  <si>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</si>
  <si>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</si>
  <si>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</si>
  <si>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</si>
  <si>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</si>
  <si>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</si>
  <si>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</si>
  <si>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</si>
  <si>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</si>
  <si>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</si>
  <si>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</si>
  <si>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</si>
  <si>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</si>
  <si>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</si>
  <si>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</si>
  <si>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</si>
  <si>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</si>
  <si>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</si>
  <si>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</si>
  <si>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</si>
  <si>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</si>
  <si>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</si>
  <si>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</si>
  <si>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</si>
  <si>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</si>
  <si>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</si>
  <si>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</si>
  <si>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</si>
  <si>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</si>
  <si>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</si>
  <si>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</si>
  <si>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</si>
  <si>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</si>
  <si>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</si>
  <si>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</si>
  <si>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</si>
  <si>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</si>
  <si>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</si>
  <si>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</si>
  <si>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</si>
  <si>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</si>
  <si>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</si>
  <si>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</si>
  <si>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</si>
  <si>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</si>
  <si>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</si>
  <si>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</si>
  <si>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</si>
  <si>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</si>
  <si>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</si>
  <si>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</si>
  <si>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</si>
  <si>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</si>
  <si>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</si>
  <si>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</si>
  <si>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</si>
  <si>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</si>
  <si>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</si>
  <si>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</si>
  <si>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</si>
  <si>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</si>
  <si>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</si>
  <si>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</si>
  <si>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</si>
  <si>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</si>
  <si>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</si>
  <si>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</si>
  <si>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</si>
  <si>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</si>
  <si>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</si>
  <si>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</si>
  <si>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</si>
  <si>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</si>
  <si>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</si>
  <si>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</si>
  <si>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</si>
  <si>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</si>
  <si>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</si>
  <si>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</si>
  <si>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</si>
  <si>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</si>
  <si>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</si>
  <si>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</si>
  <si>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</si>
  <si>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</si>
  <si>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</si>
  <si>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</si>
  <si>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</si>
  <si>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</si>
  <si>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</si>
  <si>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</si>
  <si>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</si>
  <si>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</si>
  <si>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</si>
  <si>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</si>
  <si>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</si>
  <si>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</si>
  <si>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</si>
  <si>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</si>
  <si>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</si>
  <si>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</si>
  <si>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</si>
  <si>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</si>
  <si>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</si>
  <si>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</si>
  <si>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</si>
  <si>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</si>
  <si>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</si>
  <si>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</si>
  <si>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</si>
  <si>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</si>
  <si>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</si>
  <si>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</si>
  <si>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</si>
  <si>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</si>
  <si>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</si>
  <si>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</si>
  <si>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</si>
  <si>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</si>
  <si>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</si>
  <si>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</si>
  <si>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</si>
  <si>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</si>
  <si>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</si>
  <si>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</si>
  <si>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</si>
  <si>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</si>
  <si>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</si>
  <si>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</si>
  <si>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</si>
  <si>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</si>
  <si>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</si>
  <si>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</si>
  <si>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</si>
  <si>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</si>
  <si>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</si>
  <si>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</si>
  <si>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</si>
  <si>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</si>
  <si>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</si>
  <si>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</si>
  <si>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</si>
  <si>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</si>
  <si>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</si>
  <si>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</si>
  <si>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</si>
  <si>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</si>
  <si>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</si>
  <si>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</si>
  <si>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</si>
  <si>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</si>
  <si>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</si>
  <si>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</si>
  <si>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</si>
  <si>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</si>
  <si>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</si>
  <si>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</si>
  <si>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</si>
  <si>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</si>
  <si>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</si>
  <si>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</si>
  <si>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</si>
  <si>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</si>
  <si>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</si>
  <si>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</si>
  <si>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</si>
  <si>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</si>
  <si>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</si>
  <si>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</si>
  <si>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</si>
  <si>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</si>
  <si>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</si>
  <si>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</si>
  <si>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</si>
  <si>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</si>
  <si>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</si>
  <si>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</si>
  <si>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</si>
  <si>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</si>
  <si>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</si>
  <si>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</si>
  <si>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</si>
  <si>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</si>
  <si>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</si>
  <si>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</si>
  <si>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</si>
  <si>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</si>
  <si>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</si>
  <si>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</si>
  <si>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</si>
  <si>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</si>
  <si>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</si>
  <si>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</si>
  <si>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</si>
  <si>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</si>
  <si>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</si>
  <si>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</si>
  <si>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</si>
  <si>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</si>
  <si>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</si>
  <si>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</si>
  <si>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</si>
  <si>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</si>
  <si>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</si>
  <si>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</si>
  <si>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</si>
  <si>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</si>
  <si>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</si>
  <si>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</si>
  <si>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</si>
  <si>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</si>
  <si>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</si>
  <si>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</si>
  <si>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</si>
  <si>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</si>
  <si>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</si>
  <si>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</si>
  <si>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</si>
  <si>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</si>
  <si>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</si>
  <si>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</si>
  <si>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</si>
  <si>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</si>
  <si>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</si>
  <si>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</si>
  <si>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</si>
  <si>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</si>
  <si>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</si>
  <si>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</si>
  <si>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</si>
  <si>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</si>
  <si>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</si>
  <si>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</si>
  <si>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</si>
  <si>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</si>
  <si>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</si>
  <si>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</si>
  <si>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</si>
  <si>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</si>
  <si>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</si>
  <si>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</si>
  <si>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</si>
  <si>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</si>
  <si>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</si>
  <si>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</si>
  <si>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</si>
  <si>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</si>
  <si>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</si>
  <si>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</si>
  <si>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</si>
  <si>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</si>
  <si>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</si>
  <si>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</si>
  <si>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</si>
  <si>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</si>
  <si>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</si>
  <si>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</si>
  <si>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</si>
  <si>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</si>
  <si>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</si>
  <si>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</si>
  <si>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</si>
  <si>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</si>
  <si>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</si>
  <si>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</si>
  <si>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</si>
  <si>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</si>
  <si>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</si>
  <si>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</si>
  <si>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</si>
  <si>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</si>
  <si>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</si>
  <si>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</si>
  <si>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</si>
  <si>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</si>
  <si>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</si>
  <si>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</si>
  <si>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</si>
  <si>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</si>
  <si>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</si>
  <si>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</si>
  <si>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</si>
  <si>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</si>
  <si>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</si>
  <si>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</si>
  <si>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</si>
  <si>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</si>
  <si>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</si>
  <si>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</si>
  <si>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</si>
  <si>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</si>
  <si>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</si>
  <si>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</si>
  <si>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</si>
  <si>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</si>
  <si>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</si>
  <si>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</si>
  <si>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</si>
  <si>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</si>
  <si>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</si>
  <si>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</si>
  <si>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</si>
  <si>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</si>
  <si>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</si>
  <si>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</si>
  <si>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</si>
  <si>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</si>
  <si>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</si>
  <si>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</si>
  <si>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</si>
  <si>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</si>
  <si>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</si>
  <si>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</si>
  <si>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</si>
  <si>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</si>
  <si>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</si>
  <si>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</si>
  <si>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</si>
  <si>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</si>
  <si>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</si>
  <si>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</si>
  <si>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</si>
  <si>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</si>
  <si>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</si>
  <si>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</si>
  <si>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</si>
  <si>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</si>
  <si>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</si>
  <si>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</si>
  <si>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</si>
  <si>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</si>
  <si>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</si>
  <si>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</si>
  <si>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</si>
  <si>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</si>
  <si>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</si>
  <si>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</si>
  <si>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</si>
  <si>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</si>
  <si>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</si>
  <si>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</si>
  <si>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</si>
  <si>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</si>
  <si>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</si>
  <si>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</si>
  <si>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</si>
  <si>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</si>
  <si>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</si>
  <si>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</si>
  <si>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</si>
  <si>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</si>
  <si>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</si>
  <si>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</si>
  <si>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</si>
  <si>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</si>
  <si>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</si>
  <si>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</si>
  <si>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</si>
  <si>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</si>
  <si>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</si>
  <si>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</si>
  <si>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</si>
  <si>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</si>
  <si>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</si>
  <si>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</si>
  <si>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</si>
  <si>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</si>
  <si>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</si>
  <si>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</si>
  <si>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</si>
  <si>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</si>
  <si>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</si>
  <si>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</si>
  <si>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</si>
  <si>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</si>
  <si>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</si>
  <si>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</si>
  <si>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</si>
  <si>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</si>
  <si>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</si>
  <si>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</si>
  <si>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</si>
  <si>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</si>
  <si>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</si>
  <si>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</si>
  <si>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</si>
  <si>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</si>
  <si>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</si>
  <si>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</si>
  <si>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</si>
  <si>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</si>
  <si>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</si>
  <si>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</si>
  <si>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</si>
  <si>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</si>
  <si>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</si>
  <si>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</si>
  <si>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</si>
  <si>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</si>
  <si>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</si>
  <si>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</si>
  <si>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</si>
  <si>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</si>
  <si>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</si>
  <si>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</si>
  <si>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</si>
  <si>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</si>
  <si>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</si>
  <si>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</si>
  <si>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</si>
  <si>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</si>
  <si>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</si>
  <si>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</si>
  <si>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</si>
  <si>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</si>
  <si>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</si>
  <si>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</si>
  <si>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</si>
  <si>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</si>
  <si>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</si>
  <si>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</si>
  <si>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</si>
  <si>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</si>
  <si>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</si>
  <si>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</si>
  <si>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</si>
  <si>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</si>
  <si>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</si>
  <si>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</si>
  <si>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</si>
  <si>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</si>
  <si>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</si>
  <si>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</si>
  <si>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</si>
  <si>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</si>
  <si>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</si>
  <si>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</si>
  <si>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</si>
  <si>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</si>
  <si>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</si>
  <si>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</si>
  <si>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</si>
  <si>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</si>
  <si>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</si>
  <si>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</si>
  <si>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</si>
  <si>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</si>
  <si>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</si>
  <si>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</si>
  <si>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</si>
  <si>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</si>
  <si>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</si>
  <si>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</si>
  <si>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</si>
  <si>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</si>
  <si>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</si>
  <si>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</si>
  <si>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</si>
  <si>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</si>
  <si>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</si>
  <si>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</si>
  <si>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</si>
  <si>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</si>
  <si>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</si>
  <si>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</si>
  <si>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</si>
  <si>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</si>
  <si>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</si>
  <si>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</si>
  <si>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</si>
  <si>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</si>
  <si>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</si>
  <si>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</si>
  <si>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</si>
  <si>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</si>
  <si>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</si>
  <si>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</si>
  <si>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</si>
  <si>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</si>
  <si>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</si>
  <si>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DE_GHD04</t>
  </si>
  <si>
    <t>DE_GHA04</t>
  </si>
  <si>
    <t>DE_GMK04</t>
  </si>
  <si>
    <t>DE_GBD04</t>
  </si>
  <si>
    <t>DE_GBH04</t>
  </si>
  <si>
    <t>DE_GGA04</t>
  </si>
  <si>
    <t>DE_GBA04</t>
  </si>
  <si>
    <t>DE_GWA04</t>
  </si>
  <si>
    <t>DE_GGB04</t>
  </si>
  <si>
    <t>DE_GPD04</t>
  </si>
  <si>
    <t>DE_GMF04</t>
  </si>
  <si>
    <t>DE_GKO04</t>
  </si>
  <si>
    <t>Stadtwerke Goch GmbH</t>
  </si>
  <si>
    <t>Klever Str. 26-28</t>
  </si>
  <si>
    <t>Goch</t>
  </si>
  <si>
    <t>Michael Baumann</t>
  </si>
  <si>
    <t>michael.baumann@stadtwerke-goch.de</t>
  </si>
  <si>
    <t>02823 9310146</t>
  </si>
  <si>
    <t>9870096500004</t>
  </si>
  <si>
    <t>NCHN007009650000</t>
  </si>
  <si>
    <t>Wetterstation Kleve WMO-ID: 10402</t>
  </si>
  <si>
    <t>Kleve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</si>
</sst>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Arial"/>
      <family val="2"/>
    </font>
    <font>
      <b/>
      <sz val="13"/>
      <color indexed="56"/>
      <name val="Calibri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2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3" fontId="7" fillId="0" borderId="0" applyFont="0" applyFill="0" applyBorder="0" applyAlignment="0" applyProtection="0"/>
    <xf numFmtId="174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6" fontId="41" fillId="0" borderId="0">
      <alignment horizontal="right"/>
    </xf>
    <xf numFmtId="0" fontId="42" fillId="0" borderId="36" applyNumberFormat="0" applyFill="0" applyAlignment="0" applyProtection="0"/>
    <xf numFmtId="177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164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92" fillId="38" borderId="0" applyNumberFormat="0" applyBorder="0" applyAlignment="0" applyProtection="0"/>
    <xf numFmtId="0" fontId="92" fillId="39" borderId="0" applyNumberFormat="0" applyBorder="0" applyAlignment="0" applyProtection="0"/>
    <xf numFmtId="0" fontId="92" fillId="40" borderId="0" applyNumberFormat="0" applyBorder="0" applyAlignment="0" applyProtection="0"/>
    <xf numFmtId="0" fontId="92" fillId="41" borderId="0" applyNumberFormat="0" applyBorder="0" applyAlignment="0" applyProtection="0"/>
    <xf numFmtId="0" fontId="92" fillId="42" borderId="0" applyNumberFormat="0" applyBorder="0" applyAlignment="0" applyProtection="0"/>
    <xf numFmtId="0" fontId="92" fillId="43" borderId="0" applyNumberFormat="0" applyBorder="0" applyAlignment="0" applyProtection="0"/>
    <xf numFmtId="0" fontId="92" fillId="44" borderId="0" applyNumberFormat="0" applyBorder="0" applyAlignment="0" applyProtection="0"/>
    <xf numFmtId="0" fontId="92" fillId="45" borderId="0" applyNumberFormat="0" applyBorder="0" applyAlignment="0" applyProtection="0"/>
    <xf numFmtId="0" fontId="92" fillId="46" borderId="0" applyNumberFormat="0" applyBorder="0" applyAlignment="0" applyProtection="0"/>
    <xf numFmtId="0" fontId="92" fillId="41" borderId="0" applyNumberFormat="0" applyBorder="0" applyAlignment="0" applyProtection="0"/>
    <xf numFmtId="0" fontId="92" fillId="44" borderId="0" applyNumberFormat="0" applyBorder="0" applyAlignment="0" applyProtection="0"/>
    <xf numFmtId="0" fontId="92" fillId="47" borderId="0" applyNumberFormat="0" applyBorder="0" applyAlignment="0" applyProtection="0"/>
    <xf numFmtId="0" fontId="93" fillId="48" borderId="0" applyNumberFormat="0" applyBorder="0" applyAlignment="0" applyProtection="0"/>
    <xf numFmtId="0" fontId="93" fillId="45" borderId="0" applyNumberFormat="0" applyBorder="0" applyAlignment="0" applyProtection="0"/>
    <xf numFmtId="0" fontId="93" fillId="46" borderId="0" applyNumberFormat="0" applyBorder="0" applyAlignment="0" applyProtection="0"/>
    <xf numFmtId="0" fontId="93" fillId="49" borderId="0" applyNumberFormat="0" applyBorder="0" applyAlignment="0" applyProtection="0"/>
    <xf numFmtId="0" fontId="93" fillId="50" borderId="0" applyNumberFormat="0" applyBorder="0" applyAlignment="0" applyProtection="0"/>
    <xf numFmtId="0" fontId="93" fillId="51" borderId="0" applyNumberFormat="0" applyBorder="0" applyAlignment="0" applyProtection="0"/>
    <xf numFmtId="0" fontId="94" fillId="0" borderId="0"/>
    <xf numFmtId="0" fontId="94" fillId="0" borderId="0"/>
    <xf numFmtId="0" fontId="94" fillId="0" borderId="0"/>
    <xf numFmtId="0" fontId="14" fillId="0" borderId="0"/>
    <xf numFmtId="0" fontId="95" fillId="0" borderId="34" applyNumberFormat="0" applyFill="0" applyAlignment="0" applyProtection="0"/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6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9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8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8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1" fontId="7" fillId="0" borderId="17" xfId="3" applyNumberFormat="1" applyFont="1" applyBorder="1" applyAlignment="1" applyProtection="1">
      <alignment vertical="center"/>
    </xf>
    <xf numFmtId="171" fontId="7" fillId="0" borderId="17" xfId="3" applyNumberFormat="1" applyFont="1" applyBorder="1" applyAlignment="1" applyProtection="1">
      <alignment horizontal="center" vertical="center"/>
    </xf>
    <xf numFmtId="170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1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1" fillId="34" borderId="0" xfId="69" applyNumberFormat="1" applyFont="1" applyFill="1" applyBorder="1" applyProtection="1"/>
    <xf numFmtId="180" fontId="11" fillId="34" borderId="0" xfId="69" applyNumberFormat="1" applyFont="1" applyFill="1" applyBorder="1" applyAlignment="1" applyProtection="1">
      <alignment horizontal="center"/>
    </xf>
    <xf numFmtId="181" fontId="11" fillId="34" borderId="0" xfId="69" applyNumberFormat="1" applyFont="1" applyFill="1" applyBorder="1" applyProtection="1"/>
    <xf numFmtId="181" fontId="11" fillId="34" borderId="18" xfId="69" applyNumberFormat="1" applyFont="1" applyFill="1" applyBorder="1" applyProtection="1"/>
    <xf numFmtId="179" fontId="11" fillId="76" borderId="0" xfId="69" applyNumberFormat="1" applyFont="1" applyFill="1" applyBorder="1" applyProtection="1"/>
    <xf numFmtId="180" fontId="11" fillId="76" borderId="0" xfId="69" applyNumberFormat="1" applyFont="1" applyFill="1" applyBorder="1" applyAlignment="1" applyProtection="1">
      <alignment horizontal="center"/>
    </xf>
    <xf numFmtId="181" fontId="11" fillId="76" borderId="0" xfId="69" applyNumberFormat="1" applyFont="1" applyFill="1" applyBorder="1" applyProtection="1"/>
    <xf numFmtId="181" fontId="11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1" fillId="76" borderId="40" xfId="69" applyNumberFormat="1" applyFont="1" applyFill="1" applyBorder="1" applyProtection="1"/>
    <xf numFmtId="180" fontId="11" fillId="76" borderId="40" xfId="69" applyNumberFormat="1" applyFont="1" applyFill="1" applyBorder="1" applyAlignment="1" applyProtection="1">
      <alignment horizontal="center"/>
    </xf>
    <xf numFmtId="181" fontId="11" fillId="76" borderId="40" xfId="69" applyNumberFormat="1" applyFont="1" applyFill="1" applyBorder="1" applyProtection="1"/>
    <xf numFmtId="181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4" fontId="0" fillId="72" borderId="77" xfId="0" applyNumberFormat="1" applyFont="1" applyFill="1" applyBorder="1" applyAlignment="1" applyProtection="1">
      <alignment horizontal="center" vertical="center"/>
    </xf>
    <xf numFmtId="193" fontId="0" fillId="72" borderId="54" xfId="0" applyNumberFormat="1" applyFont="1" applyFill="1" applyBorder="1" applyAlignment="1" applyProtection="1">
      <alignment horizontal="center" vertical="center"/>
    </xf>
    <xf numFmtId="169" fontId="0" fillId="71" borderId="78" xfId="0" applyNumberFormat="1" applyFont="1" applyFill="1" applyBorder="1" applyAlignment="1" applyProtection="1">
      <alignment horizontal="center" vertical="center"/>
      <protection locked="0"/>
    </xf>
    <xf numFmtId="193" fontId="0" fillId="71" borderId="72" xfId="0" applyNumberFormat="1" applyFont="1" applyFill="1" applyBorder="1" applyAlignment="1" applyProtection="1">
      <alignment horizontal="center" vertical="center"/>
      <protection locked="0"/>
    </xf>
    <xf numFmtId="184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76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20% - Akzent1" xfId="153" xr:uid="{00000000-0005-0000-0000-000013000000}"/>
    <cellStyle name="20% - Akzent2" xfId="154" xr:uid="{00000000-0005-0000-0000-000014000000}"/>
    <cellStyle name="20% - Akzent3" xfId="155" xr:uid="{00000000-0005-0000-0000-000015000000}"/>
    <cellStyle name="20% - Akzent4" xfId="156" xr:uid="{00000000-0005-0000-0000-000016000000}"/>
    <cellStyle name="20% - Akzent5" xfId="157" xr:uid="{00000000-0005-0000-0000-000017000000}"/>
    <cellStyle name="20% - Akzent6" xfId="158" xr:uid="{00000000-0005-0000-0000-000018000000}"/>
    <cellStyle name="40 % - Akzent1 2" xfId="23" xr:uid="{00000000-0005-0000-0000-000019000000}"/>
    <cellStyle name="40 % - Akzent1 2 2" xfId="24" xr:uid="{00000000-0005-0000-0000-00001A000000}"/>
    <cellStyle name="40 % - Akzent1 3" xfId="25" xr:uid="{00000000-0005-0000-0000-00001B000000}"/>
    <cellStyle name="40 % - Akzent2 2" xfId="26" xr:uid="{00000000-0005-0000-0000-00001C000000}"/>
    <cellStyle name="40 % - Akzent2 2 2" xfId="27" xr:uid="{00000000-0005-0000-0000-00001D000000}"/>
    <cellStyle name="40 % - Akzent2 3" xfId="28" xr:uid="{00000000-0005-0000-0000-00001E000000}"/>
    <cellStyle name="40 % - Akzent3 2" xfId="29" xr:uid="{00000000-0005-0000-0000-00001F000000}"/>
    <cellStyle name="40 % - Akzent3 2 2" xfId="30" xr:uid="{00000000-0005-0000-0000-000020000000}"/>
    <cellStyle name="40 % - Akzent3 3" xfId="31" xr:uid="{00000000-0005-0000-0000-000021000000}"/>
    <cellStyle name="40 % - Akzent4 2" xfId="32" xr:uid="{00000000-0005-0000-0000-000022000000}"/>
    <cellStyle name="40 % - Akzent4 2 2" xfId="33" xr:uid="{00000000-0005-0000-0000-000023000000}"/>
    <cellStyle name="40 % - Akzent4 3" xfId="34" xr:uid="{00000000-0005-0000-0000-000024000000}"/>
    <cellStyle name="40 % - Akzent5 2" xfId="35" xr:uid="{00000000-0005-0000-0000-000025000000}"/>
    <cellStyle name="40 % - Akzent5 2 2" xfId="36" xr:uid="{00000000-0005-0000-0000-000026000000}"/>
    <cellStyle name="40 % - Akzent5 3" xfId="37" xr:uid="{00000000-0005-0000-0000-000027000000}"/>
    <cellStyle name="40 % - Akzent6 2" xfId="38" xr:uid="{00000000-0005-0000-0000-000028000000}"/>
    <cellStyle name="40 % - Akzent6 2 2" xfId="39" xr:uid="{00000000-0005-0000-0000-000029000000}"/>
    <cellStyle name="40 % - Akzent6 3" xfId="40" xr:uid="{00000000-0005-0000-0000-00002A000000}"/>
    <cellStyle name="40% - Akzent1" xfId="159" xr:uid="{00000000-0005-0000-0000-00002B000000}"/>
    <cellStyle name="40% - Akzent2" xfId="160" xr:uid="{00000000-0005-0000-0000-00002C000000}"/>
    <cellStyle name="40% - Akzent3" xfId="161" xr:uid="{00000000-0005-0000-0000-00002D000000}"/>
    <cellStyle name="40% - Akzent4" xfId="162" xr:uid="{00000000-0005-0000-0000-00002E000000}"/>
    <cellStyle name="40% - Akzent5" xfId="163" xr:uid="{00000000-0005-0000-0000-00002F000000}"/>
    <cellStyle name="40% - Akzent6" xfId="164" xr:uid="{00000000-0005-0000-0000-000030000000}"/>
    <cellStyle name="60 % - Akzent1 2" xfId="41" xr:uid="{00000000-0005-0000-0000-000031000000}"/>
    <cellStyle name="60 % - Akzent1 2 2" xfId="138" xr:uid="{00000000-0005-0000-0000-000032000000}"/>
    <cellStyle name="60 % - Akzent2 2" xfId="42" xr:uid="{00000000-0005-0000-0000-000033000000}"/>
    <cellStyle name="60 % - Akzent2 2 2" xfId="140" xr:uid="{00000000-0005-0000-0000-000034000000}"/>
    <cellStyle name="60 % - Akzent3 2" xfId="43" xr:uid="{00000000-0005-0000-0000-000035000000}"/>
    <cellStyle name="60 % - Akzent3 2 2" xfId="142" xr:uid="{00000000-0005-0000-0000-000036000000}"/>
    <cellStyle name="60 % - Akzent4 2" xfId="44" xr:uid="{00000000-0005-0000-0000-000037000000}"/>
    <cellStyle name="60 % - Akzent4 2 2" xfId="144" xr:uid="{00000000-0005-0000-0000-000038000000}"/>
    <cellStyle name="60 % - Akzent5 2" xfId="45" xr:uid="{00000000-0005-0000-0000-000039000000}"/>
    <cellStyle name="60 % - Akzent5 2 2" xfId="146" xr:uid="{00000000-0005-0000-0000-00003A000000}"/>
    <cellStyle name="60 % - Akzent6 2" xfId="46" xr:uid="{00000000-0005-0000-0000-00003B000000}"/>
    <cellStyle name="60 % - Akzent6 2 2" xfId="148" xr:uid="{00000000-0005-0000-0000-00003C000000}"/>
    <cellStyle name="60% - Akzent1" xfId="165" xr:uid="{00000000-0005-0000-0000-00003D000000}"/>
    <cellStyle name="60% - Akzent2" xfId="166" xr:uid="{00000000-0005-0000-0000-00003E000000}"/>
    <cellStyle name="60% - Akzent3" xfId="167" xr:uid="{00000000-0005-0000-0000-00003F000000}"/>
    <cellStyle name="60% - Akzent4" xfId="168" xr:uid="{00000000-0005-0000-0000-000040000000}"/>
    <cellStyle name="60% - Akzent5" xfId="169" xr:uid="{00000000-0005-0000-0000-000041000000}"/>
    <cellStyle name="60% - Akzent6" xfId="170" xr:uid="{00000000-0005-0000-0000-000042000000}"/>
    <cellStyle name="Akzent1 2" xfId="47" xr:uid="{00000000-0005-0000-0000-000043000000}"/>
    <cellStyle name="Akzent1 2 2" xfId="137" xr:uid="{00000000-0005-0000-0000-000044000000}"/>
    <cellStyle name="Akzent2 2" xfId="48" xr:uid="{00000000-0005-0000-0000-000045000000}"/>
    <cellStyle name="Akzent2 2 2" xfId="139" xr:uid="{00000000-0005-0000-0000-000046000000}"/>
    <cellStyle name="Akzent3 2" xfId="49" xr:uid="{00000000-0005-0000-0000-000047000000}"/>
    <cellStyle name="Akzent3 2 2" xfId="141" xr:uid="{00000000-0005-0000-0000-000048000000}"/>
    <cellStyle name="Akzent4 2" xfId="50" xr:uid="{00000000-0005-0000-0000-000049000000}"/>
    <cellStyle name="Akzent4 2 2" xfId="143" xr:uid="{00000000-0005-0000-0000-00004A000000}"/>
    <cellStyle name="Akzent5 2" xfId="51" xr:uid="{00000000-0005-0000-0000-00004B000000}"/>
    <cellStyle name="Akzent5 2 2" xfId="145" xr:uid="{00000000-0005-0000-0000-00004C000000}"/>
    <cellStyle name="Akzent6 2" xfId="52" xr:uid="{00000000-0005-0000-0000-00004D000000}"/>
    <cellStyle name="Akzent6 2 2" xfId="147" xr:uid="{00000000-0005-0000-0000-00004E000000}"/>
    <cellStyle name="Ausgabe 2" xfId="53" xr:uid="{00000000-0005-0000-0000-00004F000000}"/>
    <cellStyle name="Ausgabe 2 2" xfId="130" xr:uid="{00000000-0005-0000-0000-000050000000}"/>
    <cellStyle name="Berechnung 2" xfId="54" xr:uid="{00000000-0005-0000-0000-000051000000}"/>
    <cellStyle name="Berechnung 2 2" xfId="131" xr:uid="{00000000-0005-0000-0000-000052000000}"/>
    <cellStyle name="Comma [0]" xfId="55" xr:uid="{00000000-0005-0000-0000-000053000000}"/>
    <cellStyle name="Currency [0]" xfId="56" xr:uid="{00000000-0005-0000-0000-000054000000}"/>
    <cellStyle name="Datum" xfId="57" xr:uid="{00000000-0005-0000-0000-000055000000}"/>
    <cellStyle name="Datum [0]" xfId="58" xr:uid="{00000000-0005-0000-0000-000056000000}"/>
    <cellStyle name="Eingabe 2" xfId="59" xr:uid="{00000000-0005-0000-0000-000057000000}"/>
    <cellStyle name="Eingabe 2 2" xfId="129" xr:uid="{00000000-0005-0000-0000-000058000000}"/>
    <cellStyle name="Ergebnis 2" xfId="60" xr:uid="{00000000-0005-0000-0000-000059000000}"/>
    <cellStyle name="Ergebnis 2 2" xfId="136" xr:uid="{00000000-0005-0000-0000-00005A000000}"/>
    <cellStyle name="Erklärender Text 2" xfId="61" xr:uid="{00000000-0005-0000-0000-00005B000000}"/>
    <cellStyle name="Erklärender Text 2 2" xfId="135" xr:uid="{00000000-0005-0000-0000-00005C000000}"/>
    <cellStyle name="Euro" xfId="62" xr:uid="{00000000-0005-0000-0000-00005D000000}"/>
    <cellStyle name="Euro 2" xfId="111" xr:uid="{00000000-0005-0000-0000-00005E000000}"/>
    <cellStyle name="Fest" xfId="63" xr:uid="{00000000-0005-0000-0000-00005F000000}"/>
    <cellStyle name="Gut 2" xfId="64" xr:uid="{00000000-0005-0000-0000-000060000000}"/>
    <cellStyle name="Gut 2 2" xfId="126" xr:uid="{00000000-0005-0000-0000-000061000000}"/>
    <cellStyle name="Helv 08" xfId="65" xr:uid="{00000000-0005-0000-0000-000062000000}"/>
    <cellStyle name="Helv 12 fett" xfId="66" xr:uid="{00000000-0005-0000-0000-000063000000}"/>
    <cellStyle name="Helv 14 fett" xfId="67" xr:uid="{00000000-0005-0000-0000-000064000000}"/>
    <cellStyle name="Helv 18 fett" xfId="68" xr:uid="{00000000-0005-0000-0000-000065000000}"/>
    <cellStyle name="Komma" xfId="1" builtinId="3"/>
    <cellStyle name="Komma 2" xfId="69" xr:uid="{00000000-0005-0000-0000-000067000000}"/>
    <cellStyle name="Komma 2 2" xfId="151" xr:uid="{00000000-0005-0000-0000-000068000000}"/>
    <cellStyle name="Komma 3" xfId="70" xr:uid="{00000000-0005-0000-0000-000069000000}"/>
    <cellStyle name="Kopfzeile1" xfId="71" xr:uid="{00000000-0005-0000-0000-00006A000000}"/>
    <cellStyle name="Kopfzeile2" xfId="72" xr:uid="{00000000-0005-0000-0000-00006B000000}"/>
    <cellStyle name="Link" xfId="152" builtinId="8"/>
    <cellStyle name="Neutral 2" xfId="73" xr:uid="{00000000-0005-0000-0000-00006D000000}"/>
    <cellStyle name="Neutral 2 2" xfId="128" xr:uid="{00000000-0005-0000-0000-00006E000000}"/>
    <cellStyle name="Notiz 2" xfId="74" xr:uid="{00000000-0005-0000-0000-00006F000000}"/>
    <cellStyle name="Notiz 2 2" xfId="75" xr:uid="{00000000-0005-0000-0000-000070000000}"/>
    <cellStyle name="Notiz 2 3" xfId="76" xr:uid="{00000000-0005-0000-0000-000071000000}"/>
    <cellStyle name="Notiz 3" xfId="77" xr:uid="{00000000-0005-0000-0000-000072000000}"/>
    <cellStyle name="Notiz 4" xfId="78" xr:uid="{00000000-0005-0000-0000-000073000000}"/>
    <cellStyle name="Prozent 2" xfId="79" xr:uid="{00000000-0005-0000-0000-000074000000}"/>
    <cellStyle name="Prozent 2 2" xfId="112" xr:uid="{00000000-0005-0000-0000-000075000000}"/>
    <cellStyle name="Prozent 3" xfId="80" xr:uid="{00000000-0005-0000-0000-000076000000}"/>
    <cellStyle name="Prozent[1]" xfId="81" xr:uid="{00000000-0005-0000-0000-000077000000}"/>
    <cellStyle name="Prozent[2]" xfId="82" xr:uid="{00000000-0005-0000-0000-000078000000}"/>
    <cellStyle name="Schattiert" xfId="83" xr:uid="{00000000-0005-0000-0000-000079000000}"/>
    <cellStyle name="Schlecht 2" xfId="84" xr:uid="{00000000-0005-0000-0000-00007A000000}"/>
    <cellStyle name="Schlecht 2 2" xfId="127" xr:uid="{00000000-0005-0000-0000-00007B000000}"/>
    <cellStyle name="Standard" xfId="0" builtinId="0"/>
    <cellStyle name="Standard 2" xfId="85" xr:uid="{00000000-0005-0000-0000-00007D000000}"/>
    <cellStyle name="Standard 2 2" xfId="3" xr:uid="{00000000-0005-0000-0000-00007E000000}"/>
    <cellStyle name="Standard 2 2 2" xfId="119" xr:uid="{00000000-0005-0000-0000-00007F000000}"/>
    <cellStyle name="Standard 2 2 3" xfId="114" xr:uid="{00000000-0005-0000-0000-000080000000}"/>
    <cellStyle name="Standard 2 3" xfId="86" xr:uid="{00000000-0005-0000-0000-000081000000}"/>
    <cellStyle name="Standard 2 4" xfId="118" xr:uid="{00000000-0005-0000-0000-000082000000}"/>
    <cellStyle name="Standard 2 5" xfId="113" xr:uid="{00000000-0005-0000-0000-000083000000}"/>
    <cellStyle name="Standard 2_SLP-Verfahren" xfId="171" xr:uid="{00000000-0005-0000-0000-000084000000}"/>
    <cellStyle name="Standard 3" xfId="87" xr:uid="{00000000-0005-0000-0000-000085000000}"/>
    <cellStyle name="Standard 3 2" xfId="88" xr:uid="{00000000-0005-0000-0000-000086000000}"/>
    <cellStyle name="Standard 3 2 2" xfId="89" xr:uid="{00000000-0005-0000-0000-000087000000}"/>
    <cellStyle name="Standard 3 2 2 2" xfId="121" xr:uid="{00000000-0005-0000-0000-000088000000}"/>
    <cellStyle name="Standard 3 2_SLP-Verfahren" xfId="173" xr:uid="{00000000-0005-0000-0000-000089000000}"/>
    <cellStyle name="Standard 3 3" xfId="90" xr:uid="{00000000-0005-0000-0000-00008A000000}"/>
    <cellStyle name="Standard 3 3 2" xfId="120" xr:uid="{00000000-0005-0000-0000-00008B000000}"/>
    <cellStyle name="Standard 3 4" xfId="115" xr:uid="{00000000-0005-0000-0000-00008C000000}"/>
    <cellStyle name="Standard 3_SLP-Verfahren" xfId="172" xr:uid="{00000000-0005-0000-0000-00008D000000}"/>
    <cellStyle name="Standard 4" xfId="91" xr:uid="{00000000-0005-0000-0000-00008E000000}"/>
    <cellStyle name="Standard 4 2" xfId="92" xr:uid="{00000000-0005-0000-0000-00008F000000}"/>
    <cellStyle name="Standard 4 2 2" xfId="149" xr:uid="{00000000-0005-0000-0000-000090000000}"/>
    <cellStyle name="Standard 4_SLP-Verfahren" xfId="174" xr:uid="{00000000-0005-0000-0000-000091000000}"/>
    <cellStyle name="Standard 5" xfId="93" xr:uid="{00000000-0005-0000-0000-000092000000}"/>
    <cellStyle name="Standard 5 2" xfId="150" xr:uid="{00000000-0005-0000-0000-000093000000}"/>
    <cellStyle name="Standard 5 3" xfId="110" xr:uid="{00000000-0005-0000-0000-000094000000}"/>
    <cellStyle name="Standard 6" xfId="117" xr:uid="{00000000-0005-0000-0000-000095000000}"/>
    <cellStyle name="Summe" xfId="94" xr:uid="{00000000-0005-0000-0000-000096000000}"/>
    <cellStyle name="test1" xfId="95" xr:uid="{00000000-0005-0000-0000-000097000000}"/>
    <cellStyle name="Überschrift" xfId="2" builtinId="15" customBuiltin="1"/>
    <cellStyle name="Überschrift 1 2" xfId="96" xr:uid="{00000000-0005-0000-0000-000099000000}"/>
    <cellStyle name="Überschrift 1 3" xfId="97" xr:uid="{00000000-0005-0000-0000-00009A000000}"/>
    <cellStyle name="Überschrift 1 3 2" xfId="123" xr:uid="{00000000-0005-0000-0000-00009B000000}"/>
    <cellStyle name="Überschrift 2 2" xfId="98" xr:uid="{00000000-0005-0000-0000-00009C000000}"/>
    <cellStyle name="Überschrift 2 2 2" xfId="122" xr:uid="{00000000-0005-0000-0000-00009D000000}"/>
    <cellStyle name="Überschrift 2 2 3" xfId="116" xr:uid="{00000000-0005-0000-0000-00009E000000}"/>
    <cellStyle name="Überschrift 2 2_SLP-Verfahren" xfId="175" xr:uid="{00000000-0005-0000-0000-00009F000000}"/>
    <cellStyle name="Überschrift 2 3" xfId="99" xr:uid="{00000000-0005-0000-0000-0000A0000000}"/>
    <cellStyle name="Überschrift 3 2" xfId="100" xr:uid="{00000000-0005-0000-0000-0000A1000000}"/>
    <cellStyle name="Überschrift 3 2 2" xfId="124" xr:uid="{00000000-0005-0000-0000-0000A2000000}"/>
    <cellStyle name="Überschrift 4 2" xfId="101" xr:uid="{00000000-0005-0000-0000-0000A3000000}"/>
    <cellStyle name="Überschrift 4 3" xfId="102" xr:uid="{00000000-0005-0000-0000-0000A4000000}"/>
    <cellStyle name="Überschrift 4 3 2" xfId="125" xr:uid="{00000000-0005-0000-0000-0000A5000000}"/>
    <cellStyle name="Überschrift 5" xfId="103" xr:uid="{00000000-0005-0000-0000-0000A6000000}"/>
    <cellStyle name="Undefiniert" xfId="104" xr:uid="{00000000-0005-0000-0000-0000A7000000}"/>
    <cellStyle name="verborgen" xfId="105" xr:uid="{00000000-0005-0000-0000-0000A8000000}"/>
    <cellStyle name="Verknüpfte Zelle 2" xfId="106" xr:uid="{00000000-0005-0000-0000-0000A9000000}"/>
    <cellStyle name="Verknüpfte Zelle 2 2" xfId="132" xr:uid="{00000000-0005-0000-0000-0000AA000000}"/>
    <cellStyle name="Whrung" xfId="107" xr:uid="{00000000-0005-0000-0000-0000AB000000}"/>
    <cellStyle name="Warnender Text 2" xfId="108" xr:uid="{00000000-0005-0000-0000-0000AC000000}"/>
    <cellStyle name="Warnender Text 2 2" xfId="134" xr:uid="{00000000-0005-0000-0000-0000AD000000}"/>
    <cellStyle name="Zelle überprüfen 2" xfId="109" xr:uid="{00000000-0005-0000-0000-0000AE000000}"/>
    <cellStyle name="Zelle überprüfen 2 2" xfId="133" xr:uid="{00000000-0005-0000-0000-0000AF000000}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30" sqref="C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t="s">
        <v>653</v>
      </c>
    </row>
    <row r="8" spans="2:7" s="8" customFormat="1">
      <c r="B8" s="8" t="s">
        <v>656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654</v>
      </c>
    </row>
    <row r="12" spans="2:7" s="8" customFormat="1">
      <c r="B12" s="8" t="s">
        <v>497</v>
      </c>
    </row>
    <row r="13" spans="2:7" s="8" customFormat="1">
      <c r="B13" s="8" t="s">
        <v>655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42248</v>
      </c>
      <c r="E29" s="8"/>
      <c r="F29" s="8"/>
      <c r="G29" s="8"/>
      <c r="H29" s="8"/>
    </row>
    <row r="30" spans="2:12">
      <c r="B30" s="21" t="s">
        <v>347</v>
      </c>
      <c r="C30" s="327" t="s">
        <v>646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D4" sqref="D4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650</v>
      </c>
      <c r="D4" s="27">
        <v>44166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649</v>
      </c>
      <c r="D6" s="27">
        <v>44166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260</v>
      </c>
      <c r="D9" s="41" t="s">
        <v>669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484</v>
      </c>
      <c r="D11" s="331" t="s">
        <v>675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261</v>
      </c>
      <c r="D13" s="41" t="s">
        <v>670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262</v>
      </c>
      <c r="D15" s="43">
        <v>47574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263</v>
      </c>
      <c r="D17" s="41" t="s">
        <v>671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264</v>
      </c>
      <c r="D19" s="41" t="s">
        <v>672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265</v>
      </c>
      <c r="D21" s="44" t="s">
        <v>673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266</v>
      </c>
      <c r="D23" s="41" t="s">
        <v>674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459</v>
      </c>
      <c r="D27" s="42" t="s">
        <v>395</v>
      </c>
      <c r="E27" s="39"/>
      <c r="F27" s="11"/>
    </row>
    <row r="28" spans="1:15">
      <c r="B28" s="15"/>
      <c r="C28" s="65" t="s">
        <v>499</v>
      </c>
      <c r="D28" s="48" t="str">
        <f>IF(D27&lt;&gt;C28,VLOOKUP(D27,$C$29:$D$48,2,FALSE),C28)</f>
        <v>NCHN007009650000</v>
      </c>
      <c r="E28" s="38"/>
      <c r="F28" s="11"/>
      <c r="G28" s="2"/>
    </row>
    <row r="29" spans="1:15">
      <c r="B29" s="15"/>
      <c r="C29" s="22" t="s">
        <v>395</v>
      </c>
      <c r="D29" s="45" t="s">
        <v>676</v>
      </c>
      <c r="E29" s="40"/>
      <c r="F29" s="11"/>
      <c r="G29" s="2"/>
    </row>
    <row r="30" spans="1:15">
      <c r="B30" s="15"/>
      <c r="C30" s="22" t="s">
        <v>396</v>
      </c>
      <c r="D30" s="45"/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display="max.mustermann@muster.de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62"/>
  <sheetViews>
    <sheetView showGridLines="0" zoomScale="80" zoomScaleNormal="80" workbookViewId="0">
      <selection activeCell="E49" sqref="E49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268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Stadtwerke Goch GmbH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NCHN007009650000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8" t="str">
        <f>Netzbetreiber!$D$11</f>
        <v>9870096500004</v>
      </c>
      <c r="E7" s="15"/>
      <c r="H7" s="67"/>
      <c r="I7" s="67"/>
      <c r="J7" s="67"/>
      <c r="K7" s="67"/>
    </row>
    <row r="8" spans="2:15" ht="15" customHeight="1">
      <c r="B8" s="22"/>
      <c r="C8" s="56" t="s">
        <v>132</v>
      </c>
      <c r="D8" s="50">
        <f>Netzbetreiber!$D$6</f>
        <v>44166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80</v>
      </c>
      <c r="C11" s="5" t="s">
        <v>267</v>
      </c>
      <c r="D11" s="33" t="s">
        <v>255</v>
      </c>
      <c r="E11" s="15"/>
      <c r="H11" s="271" t="s">
        <v>255</v>
      </c>
      <c r="I11" s="271" t="s">
        <v>258</v>
      </c>
      <c r="J11" s="271" t="s">
        <v>259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81</v>
      </c>
      <c r="C13" s="5" t="s">
        <v>611</v>
      </c>
      <c r="D13" s="33" t="s">
        <v>612</v>
      </c>
      <c r="E13" s="15"/>
      <c r="H13" s="271" t="s">
        <v>612</v>
      </c>
      <c r="I13" s="271" t="s">
        <v>613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82</v>
      </c>
      <c r="C15" s="5" t="s">
        <v>430</v>
      </c>
      <c r="D15" s="42" t="s">
        <v>336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 t="s">
        <v>428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83</v>
      </c>
      <c r="C18" s="31" t="s">
        <v>368</v>
      </c>
      <c r="D18" s="49" t="s">
        <v>256</v>
      </c>
      <c r="E18" s="15"/>
      <c r="H18" s="269" t="s">
        <v>256</v>
      </c>
      <c r="I18" s="269" t="s">
        <v>134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571</v>
      </c>
      <c r="I19" s="270" t="s">
        <v>487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488</v>
      </c>
      <c r="I20" s="270" t="s">
        <v>489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84</v>
      </c>
      <c r="C22" s="8" t="s">
        <v>609</v>
      </c>
      <c r="D22" s="49" t="s">
        <v>605</v>
      </c>
      <c r="E22" s="15"/>
      <c r="H22" s="267" t="s">
        <v>605</v>
      </c>
      <c r="I22" s="267" t="s">
        <v>606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607</v>
      </c>
      <c r="E23" s="15"/>
      <c r="H23" s="267" t="s">
        <v>608</v>
      </c>
      <c r="I23" s="8" t="s">
        <v>604</v>
      </c>
      <c r="J23" s="8"/>
      <c r="K23" s="8"/>
      <c r="L23" s="268"/>
    </row>
    <row r="24" spans="2:16" ht="15" customHeight="1">
      <c r="B24" s="22"/>
      <c r="C24" s="24" t="s">
        <v>610</v>
      </c>
      <c r="D24" s="24" t="str">
        <f>IF(D22=$H$22,L24,IF(D23=$H$24,M24,N24))</f>
        <v>=&gt;  Q(D) = KW  x  h(T, SLP-Typ)  x  F(WT)</v>
      </c>
      <c r="E24" s="15"/>
      <c r="H24" s="267" t="s">
        <v>607</v>
      </c>
      <c r="I24" s="267" t="s">
        <v>614</v>
      </c>
      <c r="J24" s="8"/>
      <c r="K24" s="8"/>
      <c r="L24" s="270" t="s">
        <v>615</v>
      </c>
      <c r="M24" s="270" t="s">
        <v>617</v>
      </c>
      <c r="N24" s="270" t="s">
        <v>616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370</v>
      </c>
      <c r="C26" s="6" t="s">
        <v>574</v>
      </c>
      <c r="D26" s="42" t="s">
        <v>135</v>
      </c>
      <c r="E26" s="15"/>
      <c r="H26" s="269" t="s">
        <v>133</v>
      </c>
      <c r="I26" s="269" t="s">
        <v>135</v>
      </c>
      <c r="J26" s="267"/>
      <c r="K26" s="267"/>
      <c r="L26" s="268"/>
    </row>
    <row r="27" spans="2:16" ht="15" customHeight="1">
      <c r="B27" s="7"/>
      <c r="C27" s="6" t="s">
        <v>618</v>
      </c>
      <c r="D27" s="42" t="s">
        <v>619</v>
      </c>
      <c r="E27" s="15"/>
      <c r="H27" s="297" t="s">
        <v>619</v>
      </c>
      <c r="I27" s="269" t="s">
        <v>620</v>
      </c>
      <c r="J27" s="269" t="s">
        <v>621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622</v>
      </c>
      <c r="I28" s="270" t="s">
        <v>623</v>
      </c>
      <c r="J28" s="270" t="s">
        <v>624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625</v>
      </c>
      <c r="I29" s="270" t="s">
        <v>626</v>
      </c>
      <c r="J29" s="270" t="s">
        <v>627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492</v>
      </c>
      <c r="C31" s="6" t="s">
        <v>573</v>
      </c>
      <c r="D31" s="42" t="s">
        <v>135</v>
      </c>
      <c r="E31" s="15"/>
      <c r="H31" s="269" t="s">
        <v>133</v>
      </c>
      <c r="I31" s="269" t="s">
        <v>135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628</v>
      </c>
      <c r="I32" s="270" t="s">
        <v>629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630</v>
      </c>
      <c r="I33" s="267" t="s">
        <v>625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545</v>
      </c>
      <c r="C35" s="24" t="s">
        <v>494</v>
      </c>
      <c r="D35" s="42">
        <v>14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546</v>
      </c>
      <c r="C37" s="5" t="s">
        <v>365</v>
      </c>
      <c r="D37" s="34">
        <v>1500000</v>
      </c>
      <c r="E37" s="15" t="s">
        <v>503</v>
      </c>
      <c r="I37" s="267"/>
      <c r="J37" s="267"/>
      <c r="K37" s="267"/>
      <c r="L37" s="267"/>
      <c r="M37" s="268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547</v>
      </c>
      <c r="C40" s="5" t="s">
        <v>366</v>
      </c>
      <c r="D40" s="36">
        <v>500</v>
      </c>
      <c r="E40" s="15" t="s">
        <v>537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536</v>
      </c>
    </row>
    <row r="44" spans="2:39" ht="18" customHeight="1">
      <c r="C44" s="3" t="s">
        <v>538</v>
      </c>
    </row>
    <row r="45" spans="2:39" ht="18" customHeight="1">
      <c r="C45" s="3"/>
    </row>
    <row r="46" spans="2:39" ht="15" customHeight="1">
      <c r="B46" s="22" t="s">
        <v>548</v>
      </c>
      <c r="C46" s="60" t="s">
        <v>572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582</v>
      </c>
      <c r="D48" s="49" t="s">
        <v>677</v>
      </c>
    </row>
    <row r="49" spans="3:4" ht="18" customHeight="1">
      <c r="C49" s="22" t="s">
        <v>583</v>
      </c>
      <c r="D49" s="45"/>
    </row>
    <row r="50" spans="3:4" ht="18" customHeight="1">
      <c r="C50" s="22" t="s">
        <v>584</v>
      </c>
      <c r="D50" s="45"/>
    </row>
    <row r="51" spans="3:4" ht="18" customHeight="1">
      <c r="C51" s="22" t="s">
        <v>585</v>
      </c>
      <c r="D51" s="45"/>
    </row>
    <row r="52" spans="3:4" ht="18" customHeight="1">
      <c r="C52" s="22" t="s">
        <v>586</v>
      </c>
      <c r="D52" s="45"/>
    </row>
    <row r="53" spans="3:4" ht="18" customHeight="1">
      <c r="C53" s="22" t="s">
        <v>587</v>
      </c>
      <c r="D53" s="45"/>
    </row>
    <row r="54" spans="3:4" ht="18" customHeight="1">
      <c r="C54" s="22" t="s">
        <v>588</v>
      </c>
      <c r="D54" s="45"/>
    </row>
    <row r="55" spans="3:4" ht="18" customHeight="1">
      <c r="C55" s="22" t="s">
        <v>589</v>
      </c>
      <c r="D55" s="45"/>
    </row>
    <row r="56" spans="3:4" ht="18" customHeight="1">
      <c r="C56" s="22" t="s">
        <v>590</v>
      </c>
      <c r="D56" s="45"/>
    </row>
    <row r="57" spans="3:4" ht="18" customHeight="1">
      <c r="C57" s="22" t="s">
        <v>591</v>
      </c>
      <c r="D57" s="45"/>
    </row>
    <row r="58" spans="3:4" ht="18" customHeight="1">
      <c r="C58" s="22" t="s">
        <v>592</v>
      </c>
      <c r="D58" s="45"/>
    </row>
    <row r="59" spans="3:4" ht="18" customHeight="1">
      <c r="C59" s="22" t="s">
        <v>593</v>
      </c>
      <c r="D59" s="45"/>
    </row>
    <row r="60" spans="3:4" ht="18" customHeight="1">
      <c r="C60" s="22" t="s">
        <v>594</v>
      </c>
      <c r="D60" s="45"/>
    </row>
    <row r="61" spans="3:4" ht="18" customHeight="1">
      <c r="C61" s="22" t="s">
        <v>595</v>
      </c>
      <c r="D61" s="45"/>
    </row>
    <row r="62" spans="3:4" ht="18" customHeight="1">
      <c r="C62" s="22" t="s">
        <v>596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9:D62">
    <cfRule type="expression" dxfId="55" priority="17">
      <formula>IF(CELL("Zeile",D49)&lt;$D$46+CELL("Zeile",$D$48),1,0)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 xr:uid="{00000000-0002-0000-0200-000000000000}">
      <formula1>$H$18:$I$18</formula1>
    </dataValidation>
    <dataValidation type="whole" allowBlank="1" showInputMessage="1" showErrorMessage="1" sqref="D35" xr:uid="{00000000-0002-0000-0200-000001000000}">
      <formula1>1</formula1>
      <formula2>200</formula2>
    </dataValidation>
    <dataValidation type="list" allowBlank="1" showInputMessage="1" showErrorMessage="1" sqref="D46" xr:uid="{00000000-0002-0000-0200-000002000000}">
      <formula1>$H$46:$V$46</formula1>
    </dataValidation>
    <dataValidation type="list" allowBlank="1" showInputMessage="1" showErrorMessage="1" sqref="D22" xr:uid="{00000000-0002-0000-0200-000003000000}">
      <formula1>$H$22:$I$22</formula1>
    </dataValidation>
    <dataValidation type="list" allowBlank="1" showInputMessage="1" showErrorMessage="1" sqref="D23" xr:uid="{00000000-0002-0000-0200-000004000000}">
      <formula1>$H$24:$I$24</formula1>
    </dataValidation>
    <dataValidation type="list" allowBlank="1" showInputMessage="1" showErrorMessage="1" sqref="D11" xr:uid="{00000000-0002-0000-0200-000005000000}">
      <formula1>$H$11:$J$11</formula1>
    </dataValidation>
    <dataValidation type="list" allowBlank="1" showInputMessage="1" showErrorMessage="1" sqref="D13" xr:uid="{00000000-0002-0000-0200-000006000000}">
      <formula1>$H$13:$I$13</formula1>
    </dataValidation>
    <dataValidation type="list" allowBlank="1" showInputMessage="1" showErrorMessage="1" sqref="D27" xr:uid="{00000000-0002-0000-0200-000007000000}">
      <formula1>$H$27:$J$27</formula1>
    </dataValidation>
    <dataValidation type="list" allowBlank="1" showInputMessage="1" showErrorMessage="1" sqref="D26" xr:uid="{00000000-0002-0000-0200-000008000000}">
      <formula1>$H$26:$I$26</formula1>
    </dataValidation>
    <dataValidation type="list" allowBlank="1" showInputMessage="1" showErrorMessage="1" sqref="D31" xr:uid="{00000000-0002-0000-0200-000009000000}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XFC78"/>
  <sheetViews>
    <sheetView showGridLines="0" tabSelected="1" topLeftCell="A25" zoomScale="70" zoomScaleNormal="70" workbookViewId="0">
      <selection activeCell="E60" sqref="E60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540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Netzbetreiber!D9</f>
        <v>Stadtwerke Goch GmbH</v>
      </c>
      <c r="F4" s="330"/>
      <c r="G4" s="330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NCHN007009650000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Netzbetreiber!D11</f>
        <v>9870096500004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132</v>
      </c>
      <c r="D7" s="57"/>
      <c r="E7" s="50">
        <f>Netzbetreiber!D6</f>
        <v>44166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53">
        <f>'SLP-Verfahren'!D46</f>
        <v>1</v>
      </c>
      <c r="H9" s="171" t="s">
        <v>597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581</v>
      </c>
      <c r="D10" s="129"/>
      <c r="E10" s="129"/>
      <c r="F10" s="49">
        <v>1</v>
      </c>
      <c r="G10" s="57"/>
      <c r="H10" s="171" t="s">
        <v>598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599</v>
      </c>
      <c r="D11" s="129"/>
      <c r="E11" s="129"/>
      <c r="F11" s="333" t="str">
        <f>INDEX('SLP-Verfahren'!D48:D62,'SLP-Temp-Gebiet #01'!F10)</f>
        <v>Wetterstation Kleve WMO-ID: 10402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580</v>
      </c>
      <c r="D13" s="342"/>
      <c r="E13" s="342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84</v>
      </c>
      <c r="G14" s="263" t="s">
        <v>568</v>
      </c>
      <c r="H14" s="51">
        <v>0</v>
      </c>
      <c r="I14" s="57"/>
      <c r="J14" s="129"/>
      <c r="K14" s="129"/>
      <c r="L14" s="129"/>
      <c r="M14" s="129"/>
      <c r="N14" s="129"/>
      <c r="O14" s="332" t="s">
        <v>647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3" t="s">
        <v>387</v>
      </c>
      <c r="D15" s="343"/>
      <c r="E15" s="89" t="s">
        <v>449</v>
      </c>
      <c r="F15" s="262" t="s">
        <v>70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160"/>
      <c r="R15" s="260" t="s">
        <v>70</v>
      </c>
      <c r="S15" s="260" t="s">
        <v>71</v>
      </c>
      <c r="T15" s="260" t="s">
        <v>72</v>
      </c>
      <c r="U15" s="260" t="s">
        <v>73</v>
      </c>
      <c r="V15" s="260" t="s">
        <v>74</v>
      </c>
      <c r="W15" s="260" t="s">
        <v>75</v>
      </c>
      <c r="X15" s="260" t="s">
        <v>76</v>
      </c>
      <c r="Y15" s="260" t="s">
        <v>77</v>
      </c>
      <c r="Z15" s="260" t="s">
        <v>78</v>
      </c>
      <c r="AA15" s="260" t="s">
        <v>79</v>
      </c>
      <c r="AB15" s="260" t="s">
        <v>80</v>
      </c>
      <c r="AC15" s="260" t="s">
        <v>81</v>
      </c>
      <c r="AD15" s="260" t="s">
        <v>82</v>
      </c>
      <c r="AE15" s="260" t="s">
        <v>83</v>
      </c>
      <c r="AF15" s="260" t="s">
        <v>84</v>
      </c>
      <c r="AG15" s="260" t="s">
        <v>370</v>
      </c>
      <c r="AH15" s="260" t="s">
        <v>492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520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2" t="s">
        <v>512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144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136</v>
      </c>
      <c r="D23" s="186"/>
      <c r="E23" s="155" t="s">
        <v>500</v>
      </c>
      <c r="F23" s="155" t="s">
        <v>138</v>
      </c>
      <c r="G23" s="155" t="s">
        <v>138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3" t="s">
        <v>141</v>
      </c>
      <c r="Q23" s="209"/>
      <c r="R23" s="67" t="s">
        <v>138</v>
      </c>
      <c r="S23" s="67" t="s">
        <v>500</v>
      </c>
      <c r="T23" s="288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155" t="s">
        <v>678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>
        <v>10402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142</v>
      </c>
      <c r="Q25" s="209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140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141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1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0</v>
      </c>
      <c r="G29" s="176">
        <f t="shared" si="2"/>
        <v>0</v>
      </c>
      <c r="H29" s="176">
        <f t="shared" si="2"/>
        <v>0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139</v>
      </c>
      <c r="D30" s="178" t="s">
        <v>254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143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253</v>
      </c>
      <c r="E31" s="279">
        <f>1-SUMPRODUCT(F29:N29,F31:N31)</f>
        <v>1</v>
      </c>
      <c r="F31" s="279">
        <f>ROUND(F32/$D$32,4)</f>
        <v>0.5</v>
      </c>
      <c r="G31" s="279">
        <f t="shared" ref="G31:N31" si="3">ROUND(G32/$D$32,4)</f>
        <v>0.25</v>
      </c>
      <c r="H31" s="279">
        <f t="shared" si="3"/>
        <v>0.125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144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141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451</v>
      </c>
      <c r="D34" s="152" t="s">
        <v>450</v>
      </c>
      <c r="E34" s="155" t="s">
        <v>509</v>
      </c>
      <c r="F34" s="155" t="s">
        <v>509</v>
      </c>
      <c r="G34" s="155" t="s">
        <v>509</v>
      </c>
      <c r="H34" s="155" t="s">
        <v>509</v>
      </c>
      <c r="I34" s="161"/>
      <c r="J34" s="161"/>
      <c r="K34" s="161"/>
      <c r="L34" s="161"/>
      <c r="M34" s="161"/>
      <c r="N34" s="161"/>
      <c r="O34" s="183" t="s">
        <v>141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601</v>
      </c>
      <c r="D35" s="152" t="s">
        <v>602</v>
      </c>
      <c r="E35" s="155" t="s">
        <v>600</v>
      </c>
      <c r="F35" s="155" t="s">
        <v>600</v>
      </c>
      <c r="G35" s="155" t="s">
        <v>600</v>
      </c>
      <c r="H35" s="155" t="s">
        <v>600</v>
      </c>
      <c r="I35" s="155" t="s">
        <v>600</v>
      </c>
      <c r="J35" s="155" t="s">
        <v>600</v>
      </c>
      <c r="K35" s="155" t="s">
        <v>600</v>
      </c>
      <c r="L35" s="155" t="s">
        <v>600</v>
      </c>
      <c r="M35" s="155" t="s">
        <v>600</v>
      </c>
      <c r="N35" s="155" t="s">
        <v>600</v>
      </c>
      <c r="O35" s="183" t="s">
        <v>141</v>
      </c>
      <c r="Q35" s="209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534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141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269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143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2" t="s">
        <v>512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144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136</v>
      </c>
      <c r="D57" s="186"/>
      <c r="E57" s="155" t="str">
        <f>E23</f>
        <v>MeteoGroup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141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5" t="str">
        <f>E24</f>
        <v>Kleve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>
        <f>E25</f>
        <v>10402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142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140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6">
        <f>F28</f>
        <v>1</v>
      </c>
    </row>
    <row r="63" spans="2:28" ht="15" customHeight="1">
      <c r="E63" s="176">
        <f>IF(E64&gt;$F$62,0,1)</f>
        <v>1</v>
      </c>
      <c r="F63" s="176">
        <f t="shared" ref="F63:N63" si="11">IF(F64&gt;$F$62,0,1)</f>
        <v>0</v>
      </c>
      <c r="G63" s="176">
        <f t="shared" si="11"/>
        <v>0</v>
      </c>
      <c r="H63" s="176">
        <f t="shared" si="11"/>
        <v>0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139</v>
      </c>
      <c r="D64" s="178" t="s">
        <v>254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143</v>
      </c>
    </row>
    <row r="65" spans="2:15">
      <c r="B65" s="181"/>
      <c r="C65" s="182" t="s">
        <v>523</v>
      </c>
      <c r="D65" s="184" t="s">
        <v>253</v>
      </c>
      <c r="E65" s="279">
        <f>1-SUMPRODUCT(F63:N63,F65:N65)</f>
        <v>1</v>
      </c>
      <c r="F65" s="279">
        <f>ROUND(F66/$D$66,4)</f>
        <v>0.5</v>
      </c>
      <c r="G65" s="279">
        <f t="shared" ref="G65:N65" si="12">ROUND(G66/$D$66,4)</f>
        <v>0.25</v>
      </c>
      <c r="H65" s="279">
        <f t="shared" si="12"/>
        <v>0.125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529</v>
      </c>
      <c r="D66" s="184">
        <f>SUMPRODUCT(E66:N66,E63:N63)</f>
        <v>1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144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141</v>
      </c>
    </row>
    <row r="68" spans="2:15">
      <c r="B68" s="181"/>
      <c r="C68" s="185" t="s">
        <v>451</v>
      </c>
      <c r="D68" s="152" t="s">
        <v>450</v>
      </c>
      <c r="E68" s="158" t="str">
        <f>E34</f>
        <v>Kalendertag</v>
      </c>
      <c r="F68" s="158" t="str">
        <f t="shared" ref="F68:N68" si="15">F34</f>
        <v>Kalendertag</v>
      </c>
      <c r="G68" s="158" t="str">
        <f t="shared" si="15"/>
        <v>Kalendertag</v>
      </c>
      <c r="H68" s="158" t="str">
        <f t="shared" si="15"/>
        <v>Kalendertag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141</v>
      </c>
    </row>
    <row r="69" spans="2:15">
      <c r="B69" s="181"/>
      <c r="C69" s="185" t="s">
        <v>601</v>
      </c>
      <c r="D69" s="152" t="s">
        <v>602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141</v>
      </c>
    </row>
    <row r="70" spans="2:15">
      <c r="B70" s="181"/>
      <c r="C70" s="190" t="s">
        <v>443</v>
      </c>
      <c r="D70" s="118" t="s">
        <v>534</v>
      </c>
      <c r="E70" s="162" t="s">
        <v>453</v>
      </c>
      <c r="F70" s="162" t="s">
        <v>453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141</v>
      </c>
    </row>
    <row r="71" spans="2:15"/>
    <row r="72" spans="2:15" ht="15.75" customHeight="1">
      <c r="C72" s="344" t="s">
        <v>576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6:N36 E70:N70" xr:uid="{00000000-0002-0000-0300-000001000000}">
      <formula1>$R$36:$S$36</formula1>
    </dataValidation>
    <dataValidation type="list" allowBlank="1" showInputMessage="1" showErrorMessage="1" sqref="E26:N26 E60:N60" xr:uid="{00000000-0002-0000-0300-000002000000}">
      <formula1>$R$26:$S$26</formula1>
    </dataValidation>
    <dataValidation type="list" allowBlank="1" showInputMessage="1" showErrorMessage="1" errorTitle="Prognosezeitraum" error="Werte zwischen 0 - 240h" sqref="E33:N33 E67:N67" xr:uid="{00000000-0002-0000-0300-000003000000}">
      <formula1>$R$33:$AB$33</formula1>
    </dataValidation>
    <dataValidation type="list" allowBlank="1" showInputMessage="1" showErrorMessage="1" sqref="E34:N34 E68:N68" xr:uid="{00000000-0002-0000-0300-000004000000}">
      <formula1>$R$34:$S$34</formula1>
    </dataValidation>
    <dataValidation type="list" allowBlank="1" showInputMessage="1" showErrorMessage="1" sqref="E23:N23 E57:N57" xr:uid="{00000000-0002-0000-0300-000005000000}">
      <formula1>$R$23:$T$23</formula1>
    </dataValidation>
    <dataValidation type="list" allowBlank="1" showInputMessage="1" showErrorMessage="1" sqref="F52" xr:uid="{00000000-0002-0000-0300-000006000000}">
      <formula1>$E$54:$N$54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8" xr:uid="{00000000-0002-0000-0300-000008000000}">
      <formula1>$E$30:$N$30</formula1>
    </dataValidation>
    <dataValidation type="list" allowBlank="1" showInputMessage="1" showErrorMessage="1" sqref="F62" xr:uid="{00000000-0002-0000-0300-000009000000}">
      <formula1>$E$64:$N$64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5:N35 E69:N69" xr:uid="{00000000-0002-0000-0300-00000C000000}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3 E69:N69 F25:N25 I34:N3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540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Netzbetreiber!$D$9</f>
        <v>Stadtwerke Goch GmbH</v>
      </c>
      <c r="F4" s="1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Netzbetreiber!$D$28</f>
        <v>NCHN007009650000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Netzbetreiber!$D$11</f>
        <v>9870096500004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132</v>
      </c>
      <c r="D7" s="57"/>
      <c r="E7" s="50">
        <f>Netzbetreiber!$D$6</f>
        <v>44166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53">
        <f>'SLP-Verfahren'!D46</f>
        <v>1</v>
      </c>
      <c r="H9" s="171" t="s">
        <v>597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581</v>
      </c>
      <c r="D10" s="129"/>
      <c r="E10" s="129"/>
      <c r="F10" s="49">
        <v>2</v>
      </c>
      <c r="G10" s="57"/>
      <c r="H10" s="171" t="s">
        <v>598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599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580</v>
      </c>
      <c r="D13" s="342"/>
      <c r="E13" s="342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84</v>
      </c>
      <c r="G14" s="263" t="s">
        <v>568</v>
      </c>
      <c r="H14" s="51">
        <v>0</v>
      </c>
      <c r="I14" s="57"/>
      <c r="J14" s="129"/>
      <c r="K14" s="129"/>
      <c r="L14" s="129"/>
      <c r="M14" s="129"/>
      <c r="N14" s="129"/>
      <c r="O14" s="332" t="s">
        <v>647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3" t="s">
        <v>387</v>
      </c>
      <c r="D15" s="343"/>
      <c r="E15" s="89" t="s">
        <v>449</v>
      </c>
      <c r="F15" s="262" t="s">
        <v>70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160" t="s">
        <v>524</v>
      </c>
      <c r="R15" s="260" t="s">
        <v>70</v>
      </c>
      <c r="S15" s="260" t="s">
        <v>71</v>
      </c>
      <c r="T15" s="260" t="s">
        <v>72</v>
      </c>
      <c r="U15" s="260" t="s">
        <v>73</v>
      </c>
      <c r="V15" s="260" t="s">
        <v>74</v>
      </c>
      <c r="W15" s="260" t="s">
        <v>75</v>
      </c>
      <c r="X15" s="260" t="s">
        <v>76</v>
      </c>
      <c r="Y15" s="260" t="s">
        <v>77</v>
      </c>
      <c r="Z15" s="260" t="s">
        <v>78</v>
      </c>
      <c r="AA15" s="260" t="s">
        <v>79</v>
      </c>
      <c r="AB15" s="260" t="s">
        <v>80</v>
      </c>
      <c r="AC15" s="260" t="s">
        <v>81</v>
      </c>
      <c r="AD15" s="260" t="s">
        <v>82</v>
      </c>
      <c r="AE15" s="260" t="s">
        <v>83</v>
      </c>
      <c r="AF15" s="260" t="s">
        <v>84</v>
      </c>
      <c r="AG15" s="260" t="s">
        <v>370</v>
      </c>
      <c r="AH15" s="260" t="s">
        <v>492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520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2" t="s">
        <v>512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144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136</v>
      </c>
      <c r="D23" s="186"/>
      <c r="E23" s="155" t="s">
        <v>138</v>
      </c>
      <c r="F23" s="155" t="s">
        <v>138</v>
      </c>
      <c r="G23" s="155" t="s">
        <v>138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3" t="s">
        <v>141</v>
      </c>
      <c r="Q23" s="209"/>
      <c r="R23" s="67" t="s">
        <v>138</v>
      </c>
      <c r="S23" s="67" t="s">
        <v>500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155" t="s">
        <v>577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 t="s">
        <v>363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142</v>
      </c>
      <c r="Q25" s="209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140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141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139</v>
      </c>
      <c r="D30" s="178" t="s">
        <v>254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143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253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144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141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451</v>
      </c>
      <c r="D34" s="152" t="s">
        <v>450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3" t="s">
        <v>141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601</v>
      </c>
      <c r="D35" s="152" t="s">
        <v>602</v>
      </c>
      <c r="E35" s="155" t="s">
        <v>600</v>
      </c>
      <c r="F35" s="155" t="s">
        <v>600</v>
      </c>
      <c r="G35" s="155" t="s">
        <v>600</v>
      </c>
      <c r="H35" s="155" t="s">
        <v>600</v>
      </c>
      <c r="I35" s="155" t="s">
        <v>600</v>
      </c>
      <c r="J35" s="155" t="s">
        <v>600</v>
      </c>
      <c r="K35" s="155" t="s">
        <v>600</v>
      </c>
      <c r="L35" s="155" t="s">
        <v>600</v>
      </c>
      <c r="M35" s="155" t="s">
        <v>600</v>
      </c>
      <c r="N35" s="155" t="s">
        <v>600</v>
      </c>
      <c r="O35" s="183" t="s">
        <v>141</v>
      </c>
      <c r="Q35" s="209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534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141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269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143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2" t="s">
        <v>512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144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136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141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142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140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139</v>
      </c>
      <c r="D64" s="178" t="s">
        <v>254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143</v>
      </c>
    </row>
    <row r="65" spans="2:15">
      <c r="B65" s="181"/>
      <c r="C65" s="182" t="s">
        <v>523</v>
      </c>
      <c r="D65" s="184" t="s">
        <v>253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529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144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141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141</v>
      </c>
    </row>
    <row r="69" spans="2:15">
      <c r="B69" s="181"/>
      <c r="C69" s="185" t="s">
        <v>601</v>
      </c>
      <c r="D69" s="152" t="s">
        <v>602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141</v>
      </c>
    </row>
    <row r="70" spans="2:15">
      <c r="B70" s="181"/>
      <c r="C70" s="190" t="s">
        <v>443</v>
      </c>
      <c r="D70" s="118" t="s">
        <v>534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141</v>
      </c>
    </row>
    <row r="71" spans="2:15"/>
    <row r="72" spans="2:15" ht="15.75" customHeight="1">
      <c r="C72" s="344" t="s">
        <v>576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5" zoomScaleNormal="85" workbookViewId="0">
      <selection activeCell="B26" sqref="B26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364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369</v>
      </c>
      <c r="D5" s="54" t="str">
        <f>Netzbetreiber!$D$9</f>
        <v>Stadtwerke Goch GmbH</v>
      </c>
      <c r="E5" s="129"/>
      <c r="J5" s="88" t="s">
        <v>496</v>
      </c>
      <c r="K5" s="130" t="s">
        <v>498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337</v>
      </c>
      <c r="D6" s="54" t="str">
        <f>Netzbetreiber!$D$28</f>
        <v>NCHN007009650000</v>
      </c>
      <c r="E6" s="129"/>
      <c r="F6" s="129"/>
      <c r="K6" s="130" t="s">
        <v>505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9870096500004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132</v>
      </c>
      <c r="D8" s="52">
        <f>Netzbetreiber!$D$6</f>
        <v>44166</v>
      </c>
      <c r="E8" s="129"/>
      <c r="F8" s="129"/>
      <c r="H8" s="127" t="s">
        <v>494</v>
      </c>
      <c r="J8" s="131">
        <f>COUNTA(D12:D100)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247</v>
      </c>
      <c r="C10" s="134" t="s">
        <v>493</v>
      </c>
      <c r="D10" s="133" t="s">
        <v>146</v>
      </c>
      <c r="E10" s="272" t="s">
        <v>507</v>
      </c>
      <c r="F10" s="134" t="s">
        <v>147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631</v>
      </c>
      <c r="M10" s="149" t="s">
        <v>640</v>
      </c>
      <c r="N10" s="150" t="s">
        <v>641</v>
      </c>
      <c r="O10" s="150" t="s">
        <v>642</v>
      </c>
      <c r="P10" s="151" t="s">
        <v>643</v>
      </c>
      <c r="Q10" s="145" t="s">
        <v>632</v>
      </c>
      <c r="R10" s="135" t="s">
        <v>633</v>
      </c>
      <c r="S10" s="136" t="s">
        <v>634</v>
      </c>
      <c r="T10" s="136" t="s">
        <v>635</v>
      </c>
      <c r="U10" s="136" t="s">
        <v>636</v>
      </c>
      <c r="V10" s="136" t="s">
        <v>637</v>
      </c>
      <c r="W10" s="136" t="s">
        <v>638</v>
      </c>
      <c r="X10" s="137" t="s">
        <v>639</v>
      </c>
      <c r="Y10" s="294" t="s">
        <v>644</v>
      </c>
    </row>
    <row r="11" spans="2:26" ht="15.75" thickBot="1">
      <c r="B11" s="138" t="s">
        <v>495</v>
      </c>
      <c r="C11" s="139" t="s">
        <v>506</v>
      </c>
      <c r="D11" s="293" t="s">
        <v>246</v>
      </c>
      <c r="E11" s="163" t="s">
        <v>513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25" si="0">$D$6</f>
        <v>NCHN007009650000</v>
      </c>
      <c r="D12" s="62" t="s">
        <v>246</v>
      </c>
      <c r="E12" s="164" t="s">
        <v>24</v>
      </c>
      <c r="F12" s="296" t="str">
        <f>VLOOKUP($E12,'BDEW-Standard'!$B$3:$M$158,F$9,0)</f>
        <v>N14</v>
      </c>
      <c r="H12" s="273">
        <f>ROUND(VLOOKUP($E12,'BDEW-Standard'!$B$3:$M$158,H$9,0),7)</f>
        <v>3.1935978</v>
      </c>
      <c r="I12" s="273">
        <f>ROUND(VLOOKUP($E12,'BDEW-Standard'!$B$3:$M$158,I$9,0),7)</f>
        <v>-37.414247799999998</v>
      </c>
      <c r="J12" s="273">
        <f>ROUND(VLOOKUP($E12,'BDEW-Standard'!$B$3:$M$158,J$9,0),7)</f>
        <v>6.1824021</v>
      </c>
      <c r="K12" s="273">
        <f>ROUND(VLOOKUP($E12,'BDEW-Standard'!$B$3:$M$158,K$9,0),7)</f>
        <v>6.4760499999999999E-2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5" si="1">($H12/(1+($I12/($Q$9-$L12))^$J12)+$K12)+MAX($M12*$Q$9+$N12,$O12*$Q$9+$P12)</f>
        <v>0.94490761186795624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NCHN007009650000</v>
      </c>
      <c r="D13" s="62" t="s">
        <v>246</v>
      </c>
      <c r="E13" s="164" t="s">
        <v>32</v>
      </c>
      <c r="F13" s="296" t="str">
        <f>VLOOKUP($E13,'BDEW-Standard'!$B$3:$M$158,F$9,0)</f>
        <v>N24</v>
      </c>
      <c r="H13" s="273">
        <f>ROUND(VLOOKUP($E13,'BDEW-Standard'!$B$3:$M$158,H$9,0),7)</f>
        <v>2.529738</v>
      </c>
      <c r="I13" s="273">
        <f>ROUND(VLOOKUP($E13,'BDEW-Standard'!$B$3:$M$158,I$9,0),7)</f>
        <v>-35.0300145</v>
      </c>
      <c r="J13" s="273">
        <f>ROUND(VLOOKUP($E13,'BDEW-Standard'!$B$3:$M$158,J$9,0),7)</f>
        <v>6.2051109000000002</v>
      </c>
      <c r="K13" s="273">
        <f>ROUND(VLOOKUP($E13,'BDEW-Standard'!$B$3:$M$158,K$9,0),7)</f>
        <v>8.4524100000000005E-2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1.0034007991768874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5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NCHN007009650000</v>
      </c>
      <c r="D14" s="62" t="s">
        <v>246</v>
      </c>
      <c r="E14" s="164" t="s">
        <v>657</v>
      </c>
      <c r="F14" s="296" t="str">
        <f>VLOOKUP($E14,'BDEW-Standard'!$B$3:$M$158,F$9,0)</f>
        <v>HD4</v>
      </c>
      <c r="H14" s="273">
        <f>ROUND(VLOOKUP($E14,'BDEW-Standard'!$B$3:$M$158,H$9,0),7)</f>
        <v>3.0084346000000002</v>
      </c>
      <c r="I14" s="273">
        <f>ROUND(VLOOKUP($E14,'BDEW-Standard'!$B$3:$M$158,I$9,0),7)</f>
        <v>-36.607845300000001</v>
      </c>
      <c r="J14" s="273">
        <f>ROUND(VLOOKUP($E14,'BDEW-Standard'!$B$3:$M$158,J$9,0),7)</f>
        <v>7.3211870000000001</v>
      </c>
      <c r="K14" s="273">
        <f>ROUND(VLOOKUP($E14,'BDEW-Standard'!$B$3:$M$158,K$9,0),7)</f>
        <v>0.15496599999999999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0.97302438504000599</v>
      </c>
      <c r="R14" s="274">
        <f>ROUND(VLOOKUP(MID($E14,4,3),'Wochentag F(WT)'!$B$7:$J$22,R$9,0),4)</f>
        <v>1.03</v>
      </c>
      <c r="S14" s="274">
        <f>ROUND(VLOOKUP(MID($E14,4,3),'Wochentag F(WT)'!$B$7:$J$22,S$9,0),4)</f>
        <v>1.03</v>
      </c>
      <c r="T14" s="274">
        <f>ROUND(VLOOKUP(MID($E14,4,3),'Wochentag F(WT)'!$B$7:$J$22,T$9,0),4)</f>
        <v>1.02</v>
      </c>
      <c r="U14" s="274">
        <f>ROUND(VLOOKUP(MID($E14,4,3),'Wochentag F(WT)'!$B$7:$J$22,U$9,0),4)</f>
        <v>1.03</v>
      </c>
      <c r="V14" s="274">
        <f>ROUND(VLOOKUP(MID($E14,4,3),'Wochentag F(WT)'!$B$7:$J$22,V$9,0),4)</f>
        <v>1.01</v>
      </c>
      <c r="W14" s="274">
        <f>ROUND(VLOOKUP(MID($E14,4,3),'Wochentag F(WT)'!$B$7:$J$22,W$9,0),4)</f>
        <v>0.93</v>
      </c>
      <c r="X14" s="275">
        <f t="shared" si="2"/>
        <v>0.95000000000000018</v>
      </c>
      <c r="Y14" s="292"/>
      <c r="Z14" s="210"/>
    </row>
    <row r="15" spans="2:26" s="142" customFormat="1">
      <c r="B15" s="143">
        <v>4</v>
      </c>
      <c r="C15" s="144" t="str">
        <f t="shared" si="0"/>
        <v>NCHN007009650000</v>
      </c>
      <c r="D15" s="62" t="s">
        <v>246</v>
      </c>
      <c r="E15" s="164" t="s">
        <v>658</v>
      </c>
      <c r="F15" s="296" t="str">
        <f>VLOOKUP($E15,'BDEW-Standard'!$B$3:$M$158,F$9,0)</f>
        <v>HA4</v>
      </c>
      <c r="H15" s="273">
        <f>ROUND(VLOOKUP($E15,'BDEW-Standard'!$B$3:$M$158,H$9,0),7)</f>
        <v>4.0196902000000003</v>
      </c>
      <c r="I15" s="273">
        <f>ROUND(VLOOKUP($E15,'BDEW-Standard'!$B$3:$M$158,I$9,0),7)</f>
        <v>-37.828203700000003</v>
      </c>
      <c r="J15" s="273">
        <f>ROUND(VLOOKUP($E15,'BDEW-Standard'!$B$3:$M$158,J$9,0),7)</f>
        <v>8.1593368999999996</v>
      </c>
      <c r="K15" s="273">
        <f>ROUND(VLOOKUP($E15,'BDEW-Standard'!$B$3:$M$158,K$9,0),7)</f>
        <v>4.72845E-2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0.86486713303260787</v>
      </c>
      <c r="R15" s="274">
        <f>ROUND(VLOOKUP(MID($E15,4,3),'Wochentag F(WT)'!$B$7:$J$22,R$9,0),4)</f>
        <v>1.0358000000000001</v>
      </c>
      <c r="S15" s="274">
        <f>ROUND(VLOOKUP(MID($E15,4,3),'Wochentag F(WT)'!$B$7:$J$22,S$9,0),4)</f>
        <v>1.0232000000000001</v>
      </c>
      <c r="T15" s="274">
        <f>ROUND(VLOOKUP(MID($E15,4,3),'Wochentag F(WT)'!$B$7:$J$22,T$9,0),4)</f>
        <v>1.0251999999999999</v>
      </c>
      <c r="U15" s="274">
        <f>ROUND(VLOOKUP(MID($E15,4,3),'Wochentag F(WT)'!$B$7:$J$22,U$9,0),4)</f>
        <v>1.0295000000000001</v>
      </c>
      <c r="V15" s="274">
        <f>ROUND(VLOOKUP(MID($E15,4,3),'Wochentag F(WT)'!$B$7:$J$22,V$9,0),4)</f>
        <v>1.0253000000000001</v>
      </c>
      <c r="W15" s="274">
        <f>ROUND(VLOOKUP(MID($E15,4,3),'Wochentag F(WT)'!$B$7:$J$22,W$9,0),4)</f>
        <v>0.96750000000000003</v>
      </c>
      <c r="X15" s="275">
        <f t="shared" si="2"/>
        <v>0.89350000000000041</v>
      </c>
      <c r="Y15" s="292"/>
      <c r="Z15" s="210"/>
    </row>
    <row r="16" spans="2:26" s="142" customFormat="1">
      <c r="B16" s="143">
        <v>5</v>
      </c>
      <c r="C16" s="144" t="str">
        <f t="shared" si="0"/>
        <v>NCHN007009650000</v>
      </c>
      <c r="D16" s="62" t="s">
        <v>246</v>
      </c>
      <c r="E16" s="164" t="s">
        <v>659</v>
      </c>
      <c r="F16" s="296" t="str">
        <f>VLOOKUP($E16,'BDEW-Standard'!$B$3:$M$158,F$9,0)</f>
        <v>MK4</v>
      </c>
      <c r="H16" s="273">
        <f>ROUND(VLOOKUP($E16,'BDEW-Standard'!$B$3:$M$158,H$9,0),7)</f>
        <v>3.1177248</v>
      </c>
      <c r="I16" s="273">
        <f>ROUND(VLOOKUP($E16,'BDEW-Standard'!$B$3:$M$158,I$9,0),7)</f>
        <v>-35.871506199999999</v>
      </c>
      <c r="J16" s="273">
        <f>ROUND(VLOOKUP($E16,'BDEW-Standard'!$B$3:$M$158,J$9,0),7)</f>
        <v>7.5186828999999999</v>
      </c>
      <c r="K16" s="273">
        <f>ROUND(VLOOKUP($E16,'BDEW-Standard'!$B$3:$M$158,K$9,0),7)</f>
        <v>3.4330100000000002E-2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0.9622064996731321</v>
      </c>
      <c r="R16" s="274">
        <f>ROUND(VLOOKUP(MID($E16,4,3),'Wochentag F(WT)'!$B$7:$J$22,R$9,0),4)</f>
        <v>1.0699000000000001</v>
      </c>
      <c r="S16" s="274">
        <f>ROUND(VLOOKUP(MID($E16,4,3),'Wochentag F(WT)'!$B$7:$J$22,S$9,0),4)</f>
        <v>1.0365</v>
      </c>
      <c r="T16" s="274">
        <f>ROUND(VLOOKUP(MID($E16,4,3),'Wochentag F(WT)'!$B$7:$J$22,T$9,0),4)</f>
        <v>0.99329999999999996</v>
      </c>
      <c r="U16" s="274">
        <f>ROUND(VLOOKUP(MID($E16,4,3),'Wochentag F(WT)'!$B$7:$J$22,U$9,0),4)</f>
        <v>0.99480000000000002</v>
      </c>
      <c r="V16" s="274">
        <f>ROUND(VLOOKUP(MID($E16,4,3),'Wochentag F(WT)'!$B$7:$J$22,V$9,0),4)</f>
        <v>1.0659000000000001</v>
      </c>
      <c r="W16" s="274">
        <f>ROUND(VLOOKUP(MID($E16,4,3),'Wochentag F(WT)'!$B$7:$J$22,W$9,0),4)</f>
        <v>0.93620000000000003</v>
      </c>
      <c r="X16" s="275">
        <f t="shared" si="2"/>
        <v>0.90339999999999954</v>
      </c>
      <c r="Y16" s="292"/>
      <c r="Z16" s="210"/>
    </row>
    <row r="17" spans="2:26" s="142" customFormat="1">
      <c r="B17" s="143">
        <v>6</v>
      </c>
      <c r="C17" s="144" t="str">
        <f t="shared" si="0"/>
        <v>NCHN007009650000</v>
      </c>
      <c r="D17" s="62" t="s">
        <v>246</v>
      </c>
      <c r="E17" s="164" t="s">
        <v>660</v>
      </c>
      <c r="F17" s="296" t="str">
        <f>VLOOKUP($E17,'BDEW-Standard'!$B$3:$M$158,F$9,0)</f>
        <v>BD4</v>
      </c>
      <c r="H17" s="273">
        <f>ROUND(VLOOKUP($E17,'BDEW-Standard'!$B$3:$M$158,H$9,0),7)</f>
        <v>3.75</v>
      </c>
      <c r="I17" s="273">
        <f>ROUND(VLOOKUP($E17,'BDEW-Standard'!$B$3:$M$158,I$9,0),7)</f>
        <v>-37.5</v>
      </c>
      <c r="J17" s="273">
        <f>ROUND(VLOOKUP($E17,'BDEW-Standard'!$B$3:$M$158,J$9,0),7)</f>
        <v>6.8</v>
      </c>
      <c r="K17" s="273">
        <f>ROUND(VLOOKUP($E17,'BDEW-Standard'!$B$3:$M$158,K$9,0),7)</f>
        <v>6.0911300000000002E-2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1.0126136468627658</v>
      </c>
      <c r="R17" s="274">
        <f>ROUND(VLOOKUP(MID($E17,4,3),'Wochentag F(WT)'!$B$7:$J$22,R$9,0),4)</f>
        <v>1.1052</v>
      </c>
      <c r="S17" s="274">
        <f>ROUND(VLOOKUP(MID($E17,4,3),'Wochentag F(WT)'!$B$7:$J$22,S$9,0),4)</f>
        <v>1.0857000000000001</v>
      </c>
      <c r="T17" s="274">
        <f>ROUND(VLOOKUP(MID($E17,4,3),'Wochentag F(WT)'!$B$7:$J$22,T$9,0),4)</f>
        <v>1.0378000000000001</v>
      </c>
      <c r="U17" s="274">
        <f>ROUND(VLOOKUP(MID($E17,4,3),'Wochentag F(WT)'!$B$7:$J$22,U$9,0),4)</f>
        <v>1.0622</v>
      </c>
      <c r="V17" s="274">
        <f>ROUND(VLOOKUP(MID($E17,4,3),'Wochentag F(WT)'!$B$7:$J$22,V$9,0),4)</f>
        <v>1.0266</v>
      </c>
      <c r="W17" s="274">
        <f>ROUND(VLOOKUP(MID($E17,4,3),'Wochentag F(WT)'!$B$7:$J$22,W$9,0),4)</f>
        <v>0.76290000000000002</v>
      </c>
      <c r="X17" s="275">
        <f t="shared" si="2"/>
        <v>0.91959999999999997</v>
      </c>
      <c r="Y17" s="292"/>
      <c r="Z17" s="210"/>
    </row>
    <row r="18" spans="2:26" s="142" customFormat="1">
      <c r="B18" s="143">
        <v>7</v>
      </c>
      <c r="C18" s="144" t="str">
        <f t="shared" si="0"/>
        <v>NCHN007009650000</v>
      </c>
      <c r="D18" s="62" t="s">
        <v>246</v>
      </c>
      <c r="E18" s="164" t="s">
        <v>661</v>
      </c>
      <c r="F18" s="296" t="str">
        <f>VLOOKUP($E18,'BDEW-Standard'!$B$3:$M$158,F$9,0)</f>
        <v>BH4</v>
      </c>
      <c r="H18" s="273">
        <f>ROUND(VLOOKUP($E18,'BDEW-Standard'!$B$3:$M$158,H$9,0),7)</f>
        <v>2.4595180999999999</v>
      </c>
      <c r="I18" s="273">
        <f>ROUND(VLOOKUP($E18,'BDEW-Standard'!$B$3:$M$158,I$9,0),7)</f>
        <v>-35.253212400000002</v>
      </c>
      <c r="J18" s="273">
        <f>ROUND(VLOOKUP($E18,'BDEW-Standard'!$B$3:$M$158,J$9,0),7)</f>
        <v>6.0587001000000003</v>
      </c>
      <c r="K18" s="273">
        <f>ROUND(VLOOKUP($E18,'BDEW-Standard'!$B$3:$M$158,K$9,0),7)</f>
        <v>0.16473699999999999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1.043802057143173</v>
      </c>
      <c r="R18" s="274">
        <f>ROUND(VLOOKUP(MID($E18,4,3),'Wochentag F(WT)'!$B$7:$J$22,R$9,0),4)</f>
        <v>0.97670000000000001</v>
      </c>
      <c r="S18" s="274">
        <f>ROUND(VLOOKUP(MID($E18,4,3),'Wochentag F(WT)'!$B$7:$J$22,S$9,0),4)</f>
        <v>1.0388999999999999</v>
      </c>
      <c r="T18" s="274">
        <f>ROUND(VLOOKUP(MID($E18,4,3),'Wochentag F(WT)'!$B$7:$J$22,T$9,0),4)</f>
        <v>1.0027999999999999</v>
      </c>
      <c r="U18" s="274">
        <f>ROUND(VLOOKUP(MID($E18,4,3),'Wochentag F(WT)'!$B$7:$J$22,U$9,0),4)</f>
        <v>1.0162</v>
      </c>
      <c r="V18" s="274">
        <f>ROUND(VLOOKUP(MID($E18,4,3),'Wochentag F(WT)'!$B$7:$J$22,V$9,0),4)</f>
        <v>1.0024</v>
      </c>
      <c r="W18" s="274">
        <f>ROUND(VLOOKUP(MID($E18,4,3),'Wochentag F(WT)'!$B$7:$J$22,W$9,0),4)</f>
        <v>1.0043</v>
      </c>
      <c r="X18" s="275">
        <f t="shared" si="2"/>
        <v>0.95870000000000122</v>
      </c>
      <c r="Y18" s="292"/>
      <c r="Z18" s="210"/>
    </row>
    <row r="19" spans="2:26" s="142" customFormat="1">
      <c r="B19" s="143">
        <v>8</v>
      </c>
      <c r="C19" s="144" t="str">
        <f t="shared" si="0"/>
        <v>NCHN007009650000</v>
      </c>
      <c r="D19" s="62" t="s">
        <v>246</v>
      </c>
      <c r="E19" s="164" t="s">
        <v>662</v>
      </c>
      <c r="F19" s="296" t="str">
        <f>VLOOKUP($E19,'BDEW-Standard'!$B$3:$M$158,F$9,0)</f>
        <v>GA4</v>
      </c>
      <c r="H19" s="273">
        <f>ROUND(VLOOKUP($E19,'BDEW-Standard'!$B$3:$M$158,H$9,0),7)</f>
        <v>2.8195655999999998</v>
      </c>
      <c r="I19" s="273">
        <f>ROUND(VLOOKUP($E19,'BDEW-Standard'!$B$3:$M$158,I$9,0),7)</f>
        <v>-36</v>
      </c>
      <c r="J19" s="273">
        <f>ROUND(VLOOKUP($E19,'BDEW-Standard'!$B$3:$M$158,J$9,0),7)</f>
        <v>7.7368518000000002</v>
      </c>
      <c r="K19" s="273">
        <f>ROUND(VLOOKUP($E19,'BDEW-Standard'!$B$3:$M$158,K$9,0),7)</f>
        <v>0.157281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0.96576337685759206</v>
      </c>
      <c r="R19" s="274">
        <f>ROUND(VLOOKUP(MID($E19,4,3),'Wochentag F(WT)'!$B$7:$J$22,R$9,0),4)</f>
        <v>0.93220000000000003</v>
      </c>
      <c r="S19" s="274">
        <f>ROUND(VLOOKUP(MID($E19,4,3),'Wochentag F(WT)'!$B$7:$J$22,S$9,0),4)</f>
        <v>0.98939999999999995</v>
      </c>
      <c r="T19" s="274">
        <f>ROUND(VLOOKUP(MID($E19,4,3),'Wochentag F(WT)'!$B$7:$J$22,T$9,0),4)</f>
        <v>1.0033000000000001</v>
      </c>
      <c r="U19" s="274">
        <f>ROUND(VLOOKUP(MID($E19,4,3),'Wochentag F(WT)'!$B$7:$J$22,U$9,0),4)</f>
        <v>1.0108999999999999</v>
      </c>
      <c r="V19" s="274">
        <f>ROUND(VLOOKUP(MID($E19,4,3),'Wochentag F(WT)'!$B$7:$J$22,V$9,0),4)</f>
        <v>1.018</v>
      </c>
      <c r="W19" s="274">
        <f>ROUND(VLOOKUP(MID($E19,4,3),'Wochentag F(WT)'!$B$7:$J$22,W$9,0),4)</f>
        <v>1.0356000000000001</v>
      </c>
      <c r="X19" s="275">
        <f t="shared" si="2"/>
        <v>1.0106000000000002</v>
      </c>
      <c r="Y19" s="292"/>
      <c r="Z19" s="210"/>
    </row>
    <row r="20" spans="2:26" s="142" customFormat="1">
      <c r="B20" s="143">
        <v>9</v>
      </c>
      <c r="C20" s="144" t="str">
        <f t="shared" si="0"/>
        <v>NCHN007009650000</v>
      </c>
      <c r="D20" s="62" t="s">
        <v>246</v>
      </c>
      <c r="E20" s="164" t="s">
        <v>664</v>
      </c>
      <c r="F20" s="296" t="str">
        <f>VLOOKUP($E20,'BDEW-Standard'!$B$3:$M$158,F$9,0)</f>
        <v>WA4</v>
      </c>
      <c r="H20" s="273">
        <f>ROUND(VLOOKUP($E20,'BDEW-Standard'!$B$3:$M$158,H$9,0),7)</f>
        <v>1.0535874999999999</v>
      </c>
      <c r="I20" s="273">
        <f>ROUND(VLOOKUP($E20,'BDEW-Standard'!$B$3:$M$158,I$9,0),7)</f>
        <v>-35.299999999999997</v>
      </c>
      <c r="J20" s="273">
        <f>ROUND(VLOOKUP($E20,'BDEW-Standard'!$B$3:$M$158,J$9,0),7)</f>
        <v>4.8662747</v>
      </c>
      <c r="K20" s="273">
        <f>ROUND(VLOOKUP($E20,'BDEW-Standard'!$B$3:$M$158,K$9,0),7)</f>
        <v>0.68110420000000005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1.0844348950990992</v>
      </c>
      <c r="R20" s="274">
        <f>ROUND(VLOOKUP(MID($E20,4,3),'Wochentag F(WT)'!$B$7:$J$22,R$9,0),4)</f>
        <v>1.2457</v>
      </c>
      <c r="S20" s="274">
        <f>ROUND(VLOOKUP(MID($E20,4,3),'Wochentag F(WT)'!$B$7:$J$22,S$9,0),4)</f>
        <v>1.2615000000000001</v>
      </c>
      <c r="T20" s="274">
        <f>ROUND(VLOOKUP(MID($E20,4,3),'Wochentag F(WT)'!$B$7:$J$22,T$9,0),4)</f>
        <v>1.2706999999999999</v>
      </c>
      <c r="U20" s="274">
        <f>ROUND(VLOOKUP(MID($E20,4,3),'Wochentag F(WT)'!$B$7:$J$22,U$9,0),4)</f>
        <v>1.2430000000000001</v>
      </c>
      <c r="V20" s="274">
        <f>ROUND(VLOOKUP(MID($E20,4,3),'Wochentag F(WT)'!$B$7:$J$22,V$9,0),4)</f>
        <v>1.1275999999999999</v>
      </c>
      <c r="W20" s="274">
        <f>ROUND(VLOOKUP(MID($E20,4,3),'Wochentag F(WT)'!$B$7:$J$22,W$9,0),4)</f>
        <v>0.38769999999999999</v>
      </c>
      <c r="X20" s="275">
        <f t="shared" si="2"/>
        <v>0.46379999999999999</v>
      </c>
      <c r="Y20" s="292"/>
      <c r="Z20" s="210"/>
    </row>
    <row r="21" spans="2:26" s="142" customFormat="1">
      <c r="B21" s="143">
        <v>10</v>
      </c>
      <c r="C21" s="144" t="str">
        <f t="shared" si="0"/>
        <v>NCHN007009650000</v>
      </c>
      <c r="D21" s="62" t="s">
        <v>246</v>
      </c>
      <c r="E21" s="164" t="s">
        <v>665</v>
      </c>
      <c r="F21" s="296" t="str">
        <f>VLOOKUP($E21,'BDEW-Standard'!$B$3:$M$158,F$9,0)</f>
        <v>GB4</v>
      </c>
      <c r="H21" s="273">
        <f>ROUND(VLOOKUP($E21,'BDEW-Standard'!$B$3:$M$158,H$9,0),7)</f>
        <v>3.6017736</v>
      </c>
      <c r="I21" s="273">
        <f>ROUND(VLOOKUP($E21,'BDEW-Standard'!$B$3:$M$158,I$9,0),7)</f>
        <v>-37.882536799999997</v>
      </c>
      <c r="J21" s="273">
        <f>ROUND(VLOOKUP($E21,'BDEW-Standard'!$B$3:$M$158,J$9,0),7)</f>
        <v>6.9836070000000001</v>
      </c>
      <c r="K21" s="273">
        <f>ROUND(VLOOKUP($E21,'BDEW-Standard'!$B$3:$M$158,K$9,0),7)</f>
        <v>5.4826199999999999E-2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0.90239375975311864</v>
      </c>
      <c r="R21" s="274">
        <f>ROUND(VLOOKUP(MID($E21,4,3),'Wochentag F(WT)'!$B$7:$J$22,R$9,0),4)</f>
        <v>0.98970000000000002</v>
      </c>
      <c r="S21" s="274">
        <f>ROUND(VLOOKUP(MID($E21,4,3),'Wochentag F(WT)'!$B$7:$J$22,S$9,0),4)</f>
        <v>0.9627</v>
      </c>
      <c r="T21" s="274">
        <f>ROUND(VLOOKUP(MID($E21,4,3),'Wochentag F(WT)'!$B$7:$J$22,T$9,0),4)</f>
        <v>1.0507</v>
      </c>
      <c r="U21" s="274">
        <f>ROUND(VLOOKUP(MID($E21,4,3),'Wochentag F(WT)'!$B$7:$J$22,U$9,0),4)</f>
        <v>1.0551999999999999</v>
      </c>
      <c r="V21" s="274">
        <f>ROUND(VLOOKUP(MID($E21,4,3),'Wochentag F(WT)'!$B$7:$J$22,V$9,0),4)</f>
        <v>1.0297000000000001</v>
      </c>
      <c r="W21" s="274">
        <f>ROUND(VLOOKUP(MID($E21,4,3),'Wochentag F(WT)'!$B$7:$J$22,W$9,0),4)</f>
        <v>0.97670000000000001</v>
      </c>
      <c r="X21" s="275">
        <f t="shared" si="2"/>
        <v>0.9352999999999998</v>
      </c>
      <c r="Y21" s="292"/>
      <c r="Z21" s="210"/>
    </row>
    <row r="22" spans="2:26" s="142" customFormat="1">
      <c r="B22" s="143">
        <v>11</v>
      </c>
      <c r="C22" s="144" t="str">
        <f t="shared" si="0"/>
        <v>NCHN007009650000</v>
      </c>
      <c r="D22" s="62" t="s">
        <v>246</v>
      </c>
      <c r="E22" s="164" t="s">
        <v>666</v>
      </c>
      <c r="F22" s="296" t="str">
        <f>VLOOKUP($E22,'BDEW-Standard'!$B$3:$M$158,F$9,0)</f>
        <v>PD4</v>
      </c>
      <c r="H22" s="273">
        <f>ROUND(VLOOKUP($E22,'BDEW-Standard'!$B$3:$M$158,H$9,0),7)</f>
        <v>3.85</v>
      </c>
      <c r="I22" s="273">
        <f>ROUND(VLOOKUP($E22,'BDEW-Standard'!$B$3:$M$158,I$9,0),7)</f>
        <v>-37</v>
      </c>
      <c r="J22" s="273">
        <f>ROUND(VLOOKUP($E22,'BDEW-Standard'!$B$3:$M$158,J$9,0),7)</f>
        <v>10.2405021</v>
      </c>
      <c r="K22" s="273">
        <f>ROUND(VLOOKUP($E22,'BDEW-Standard'!$B$3:$M$158,K$9,0),7)</f>
        <v>4.6924300000000002E-2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0.75691065279879233</v>
      </c>
      <c r="R22" s="274">
        <f>ROUND(VLOOKUP(MID($E22,4,3),'Wochentag F(WT)'!$B$7:$J$22,R$9,0),4)</f>
        <v>1.0214000000000001</v>
      </c>
      <c r="S22" s="274">
        <f>ROUND(VLOOKUP(MID($E22,4,3),'Wochentag F(WT)'!$B$7:$J$22,S$9,0),4)</f>
        <v>1.0866</v>
      </c>
      <c r="T22" s="274">
        <f>ROUND(VLOOKUP(MID($E22,4,3),'Wochentag F(WT)'!$B$7:$J$22,T$9,0),4)</f>
        <v>1.0720000000000001</v>
      </c>
      <c r="U22" s="274">
        <f>ROUND(VLOOKUP(MID($E22,4,3),'Wochentag F(WT)'!$B$7:$J$22,U$9,0),4)</f>
        <v>1.0557000000000001</v>
      </c>
      <c r="V22" s="274">
        <f>ROUND(VLOOKUP(MID($E22,4,3),'Wochentag F(WT)'!$B$7:$J$22,V$9,0),4)</f>
        <v>1.0117</v>
      </c>
      <c r="W22" s="274">
        <f>ROUND(VLOOKUP(MID($E22,4,3),'Wochentag F(WT)'!$B$7:$J$22,W$9,0),4)</f>
        <v>0.90010000000000001</v>
      </c>
      <c r="X22" s="275">
        <f t="shared" si="2"/>
        <v>0.85249999999999915</v>
      </c>
      <c r="Y22" s="292"/>
      <c r="Z22" s="210"/>
    </row>
    <row r="23" spans="2:26" s="142" customFormat="1">
      <c r="B23" s="143">
        <v>12</v>
      </c>
      <c r="C23" s="144" t="str">
        <f t="shared" si="0"/>
        <v>NCHN007009650000</v>
      </c>
      <c r="D23" s="62" t="s">
        <v>246</v>
      </c>
      <c r="E23" s="164" t="s">
        <v>667</v>
      </c>
      <c r="F23" s="296" t="str">
        <f>VLOOKUP($E23,'BDEW-Standard'!$B$3:$M$158,F$9,0)</f>
        <v>MF4</v>
      </c>
      <c r="H23" s="273">
        <f>ROUND(VLOOKUP($E23,'BDEW-Standard'!$B$3:$M$158,H$9,0),7)</f>
        <v>2.5187775000000001</v>
      </c>
      <c r="I23" s="273">
        <f>ROUND(VLOOKUP($E23,'BDEW-Standard'!$B$3:$M$158,I$9,0),7)</f>
        <v>-35.033375399999997</v>
      </c>
      <c r="J23" s="273">
        <f>ROUND(VLOOKUP($E23,'BDEW-Standard'!$B$3:$M$158,J$9,0),7)</f>
        <v>6.2240634000000004</v>
      </c>
      <c r="K23" s="273">
        <f>ROUND(VLOOKUP($E23,'BDEW-Standard'!$B$3:$M$158,K$9,0),7)</f>
        <v>0.10107820000000001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1"/>
        <v>1.0146273685996503</v>
      </c>
      <c r="R23" s="274">
        <f>ROUND(VLOOKUP(MID($E23,4,3),'Wochentag F(WT)'!$B$7:$J$22,R$9,0),4)</f>
        <v>1.0354000000000001</v>
      </c>
      <c r="S23" s="274">
        <f>ROUND(VLOOKUP(MID($E23,4,3),'Wochentag F(WT)'!$B$7:$J$22,S$9,0),4)</f>
        <v>1.0523</v>
      </c>
      <c r="T23" s="274">
        <f>ROUND(VLOOKUP(MID($E23,4,3),'Wochentag F(WT)'!$B$7:$J$22,T$9,0),4)</f>
        <v>1.0448999999999999</v>
      </c>
      <c r="U23" s="274">
        <f>ROUND(VLOOKUP(MID($E23,4,3),'Wochentag F(WT)'!$B$7:$J$22,U$9,0),4)</f>
        <v>1.0494000000000001</v>
      </c>
      <c r="V23" s="274">
        <f>ROUND(VLOOKUP(MID($E23,4,3),'Wochentag F(WT)'!$B$7:$J$22,V$9,0),4)</f>
        <v>0.98850000000000005</v>
      </c>
      <c r="W23" s="274">
        <f>ROUND(VLOOKUP(MID($E23,4,3),'Wochentag F(WT)'!$B$7:$J$22,W$9,0),4)</f>
        <v>0.88600000000000001</v>
      </c>
      <c r="X23" s="275">
        <f t="shared" si="2"/>
        <v>0.94349999999999934</v>
      </c>
      <c r="Y23" s="292"/>
      <c r="Z23" s="210"/>
    </row>
    <row r="24" spans="2:26" s="142" customFormat="1">
      <c r="B24" s="143">
        <v>13</v>
      </c>
      <c r="C24" s="144" t="str">
        <f t="shared" si="0"/>
        <v>NCHN007009650000</v>
      </c>
      <c r="D24" s="62" t="s">
        <v>246</v>
      </c>
      <c r="E24" s="164" t="s">
        <v>668</v>
      </c>
      <c r="F24" s="296" t="str">
        <f>VLOOKUP($E24,'BDEW-Standard'!$B$3:$M$158,F$9,0)</f>
        <v>KO4</v>
      </c>
      <c r="H24" s="273">
        <f>ROUND(VLOOKUP($E24,'BDEW-Standard'!$B$3:$M$158,H$9,0),7)</f>
        <v>3.4428942999999999</v>
      </c>
      <c r="I24" s="273">
        <f>ROUND(VLOOKUP($E24,'BDEW-Standard'!$B$3:$M$158,I$9,0),7)</f>
        <v>-36.659050399999998</v>
      </c>
      <c r="J24" s="273">
        <f>ROUND(VLOOKUP($E24,'BDEW-Standard'!$B$3:$M$158,J$9,0),7)</f>
        <v>7.6083226000000002</v>
      </c>
      <c r="K24" s="273">
        <f>ROUND(VLOOKUP($E24,'BDEW-Standard'!$B$3:$M$158,K$9,0),7)</f>
        <v>7.4685000000000001E-2</v>
      </c>
      <c r="L24" s="337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8">
        <f t="shared" si="1"/>
        <v>0.97768382110526542</v>
      </c>
      <c r="R24" s="274">
        <f>ROUND(VLOOKUP(MID($E24,4,3),'Wochentag F(WT)'!$B$7:$J$22,R$9,0),4)</f>
        <v>1.0354000000000001</v>
      </c>
      <c r="S24" s="274">
        <f>ROUND(VLOOKUP(MID($E24,4,3),'Wochentag F(WT)'!$B$7:$J$22,S$9,0),4)</f>
        <v>1.0523</v>
      </c>
      <c r="T24" s="274">
        <f>ROUND(VLOOKUP(MID($E24,4,3),'Wochentag F(WT)'!$B$7:$J$22,T$9,0),4)</f>
        <v>1.0448999999999999</v>
      </c>
      <c r="U24" s="274">
        <f>ROUND(VLOOKUP(MID($E24,4,3),'Wochentag F(WT)'!$B$7:$J$22,U$9,0),4)</f>
        <v>1.0494000000000001</v>
      </c>
      <c r="V24" s="274">
        <f>ROUND(VLOOKUP(MID($E24,4,3),'Wochentag F(WT)'!$B$7:$J$22,V$9,0),4)</f>
        <v>0.98850000000000005</v>
      </c>
      <c r="W24" s="274">
        <f>ROUND(VLOOKUP(MID($E24,4,3),'Wochentag F(WT)'!$B$7:$J$22,W$9,0),4)</f>
        <v>0.88600000000000001</v>
      </c>
      <c r="X24" s="275">
        <f t="shared" si="2"/>
        <v>0.94349999999999934</v>
      </c>
      <c r="Y24" s="292"/>
      <c r="Z24" s="210"/>
    </row>
    <row r="25" spans="2:26" s="142" customFormat="1">
      <c r="B25" s="143">
        <v>14</v>
      </c>
      <c r="C25" s="144" t="str">
        <f t="shared" si="0"/>
        <v>NCHN007009650000</v>
      </c>
      <c r="D25" s="62" t="s">
        <v>246</v>
      </c>
      <c r="E25" s="164" t="s">
        <v>663</v>
      </c>
      <c r="F25" s="296" t="str">
        <f>VLOOKUP($E25,'BDEW-Standard'!$B$3:$M$158,F$9,0)</f>
        <v>BA4</v>
      </c>
      <c r="H25" s="273">
        <f>ROUND(VLOOKUP($E25,'BDEW-Standard'!$B$3:$M$158,H$9,0),7)</f>
        <v>0.93158890000000005</v>
      </c>
      <c r="I25" s="273">
        <f>ROUND(VLOOKUP($E25,'BDEW-Standard'!$B$3:$M$158,I$9,0),7)</f>
        <v>-33.35</v>
      </c>
      <c r="J25" s="273">
        <f>ROUND(VLOOKUP($E25,'BDEW-Standard'!$B$3:$M$158,J$9,0),7)</f>
        <v>5.7212303000000002</v>
      </c>
      <c r="K25" s="273">
        <f>ROUND(VLOOKUP($E25,'BDEW-Standard'!$B$3:$M$158,K$9,0),7)</f>
        <v>0.66564939999999995</v>
      </c>
      <c r="L25" s="337">
        <f>ROUND(VLOOKUP($E25,'BDEW-Standard'!$B$3:$M$158,L$9,0),1)</f>
        <v>40</v>
      </c>
      <c r="M25" s="273">
        <f>ROUND(VLOOKUP($E25,'BDEW-Standard'!$B$3:$M$158,M$9,0),7)</f>
        <v>0</v>
      </c>
      <c r="N25" s="273">
        <f>ROUND(VLOOKUP($E25,'BDEW-Standard'!$B$3:$M$158,N$9,0),7)</f>
        <v>0</v>
      </c>
      <c r="O25" s="273">
        <f>ROUND(VLOOKUP($E25,'BDEW-Standard'!$B$3:$M$158,O$9,0),7)</f>
        <v>0</v>
      </c>
      <c r="P25" s="273">
        <f>ROUND(VLOOKUP($E25,'BDEW-Standard'!$B$3:$M$158,P$9,0),7)</f>
        <v>0</v>
      </c>
      <c r="Q25" s="338">
        <f t="shared" si="1"/>
        <v>1.0766391850538448</v>
      </c>
      <c r="R25" s="274">
        <f>ROUND(VLOOKUP(MID($E25,4,3),'Wochentag F(WT)'!$B$7:$J$22,R$9,0),4)</f>
        <v>1.0848</v>
      </c>
      <c r="S25" s="274">
        <f>ROUND(VLOOKUP(MID($E25,4,3),'Wochentag F(WT)'!$B$7:$J$22,S$9,0),4)</f>
        <v>1.1211</v>
      </c>
      <c r="T25" s="274">
        <f>ROUND(VLOOKUP(MID($E25,4,3),'Wochentag F(WT)'!$B$7:$J$22,T$9,0),4)</f>
        <v>1.0769</v>
      </c>
      <c r="U25" s="274">
        <f>ROUND(VLOOKUP(MID($E25,4,3),'Wochentag F(WT)'!$B$7:$J$22,U$9,0),4)</f>
        <v>1.1353</v>
      </c>
      <c r="V25" s="274">
        <f>ROUND(VLOOKUP(MID($E25,4,3),'Wochentag F(WT)'!$B$7:$J$22,V$9,0),4)</f>
        <v>1.1402000000000001</v>
      </c>
      <c r="W25" s="274">
        <f>ROUND(VLOOKUP(MID($E25,4,3),'Wochentag F(WT)'!$B$7:$J$22,W$9,0),4)</f>
        <v>0.48520000000000002</v>
      </c>
      <c r="X25" s="275">
        <f t="shared" si="2"/>
        <v>0.95650000000000013</v>
      </c>
      <c r="Y25" s="292"/>
      <c r="Z25" s="210"/>
    </row>
    <row r="26" spans="2:26" s="142" customFormat="1">
      <c r="B26" s="143"/>
      <c r="C26" s="144"/>
      <c r="D26" s="62"/>
      <c r="E26" s="164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/>
      <c r="C27" s="144"/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/>
      <c r="C28" s="144"/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/>
      <c r="C29" s="144"/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/>
      <c r="C30" s="144"/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/>
      <c r="C31" s="144"/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/>
      <c r="C32" s="144"/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/>
      <c r="C33" s="144"/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/>
      <c r="C34" s="144"/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/>
      <c r="C35" s="144"/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/>
      <c r="C36" s="144"/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/>
      <c r="C37" s="144"/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/>
      <c r="C38" s="144"/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/>
      <c r="C39" s="144"/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/>
      <c r="C40" s="144"/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/>
      <c r="C41" s="144"/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25 Q12:X25 F12:P16 F18:P18 F17:H17 J17:P17 F20:P25 F19:H19 J19:P19 G26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 xr:uid="{00000000-0002-0000-0500-000004000000}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tabColor rgb="FF00B050"/>
    <pageSetUpPr fitToPage="1"/>
  </sheetPr>
  <dimension ref="A1:AE35"/>
  <sheetViews>
    <sheetView showGridLines="0" zoomScale="80" zoomScaleNormal="80" workbookViewId="0">
      <selection activeCell="AC2" sqref="AC2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Stadtwerke Goch GmbH</v>
      </c>
      <c r="D4" s="76"/>
      <c r="G4" s="76"/>
      <c r="I4" s="76"/>
      <c r="J4" s="77"/>
      <c r="M4" s="86" t="s">
        <v>535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>NCHN007009650000</v>
      </c>
      <c r="D5" s="37"/>
      <c r="E5" s="76"/>
      <c r="F5" s="76"/>
      <c r="G5" s="76"/>
      <c r="I5" s="76"/>
      <c r="J5" s="76"/>
      <c r="K5" s="76"/>
      <c r="L5" s="76"/>
      <c r="M5" s="88" t="s">
        <v>504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9870096500004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132</v>
      </c>
      <c r="C7" s="59">
        <f>Netzbetreiber!$D$6</f>
        <v>44166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458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426</v>
      </c>
    </row>
    <row r="10" spans="2:30" ht="72" customHeight="1" thickBot="1">
      <c r="B10" s="350" t="s">
        <v>579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397</v>
      </c>
      <c r="G10" s="348"/>
      <c r="H10" s="348"/>
      <c r="I10" s="348"/>
      <c r="J10" s="348"/>
      <c r="K10" s="348"/>
      <c r="L10" s="349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1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398</v>
      </c>
      <c r="C12" s="110"/>
      <c r="D12" s="111">
        <v>4</v>
      </c>
      <c r="E12" s="303">
        <f>MIN(SUMPRODUCT($M$11:$AD$11,M12:AD12),1)</f>
        <v>1</v>
      </c>
      <c r="F12" s="300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399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400</v>
      </c>
      <c r="C14" s="116"/>
      <c r="D14" s="111">
        <v>6</v>
      </c>
      <c r="E14" s="304">
        <f t="shared" si="0"/>
        <v>0</v>
      </c>
      <c r="F14" s="301" t="s">
        <v>394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652</v>
      </c>
      <c r="C15" s="116"/>
      <c r="D15" s="111">
        <v>7</v>
      </c>
      <c r="E15" s="304">
        <f t="shared" si="0"/>
        <v>0</v>
      </c>
      <c r="F15" s="301" t="s">
        <v>401</v>
      </c>
      <c r="G15" s="80" t="s">
        <v>393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413</v>
      </c>
      <c r="C16" s="116"/>
      <c r="D16" s="111">
        <v>8</v>
      </c>
      <c r="E16" s="304">
        <f t="shared" si="0"/>
        <v>1</v>
      </c>
      <c r="F16" s="301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414</v>
      </c>
      <c r="C17" s="116"/>
      <c r="D17" s="111">
        <v>9</v>
      </c>
      <c r="E17" s="304">
        <f t="shared" si="0"/>
        <v>1</v>
      </c>
      <c r="F17" s="301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415</v>
      </c>
      <c r="C18" s="116"/>
      <c r="D18" s="111">
        <v>10</v>
      </c>
      <c r="E18" s="304">
        <f t="shared" si="0"/>
        <v>1</v>
      </c>
      <c r="F18" s="301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402</v>
      </c>
      <c r="C19" s="116"/>
      <c r="D19" s="111">
        <v>11</v>
      </c>
      <c r="E19" s="304">
        <f t="shared" si="0"/>
        <v>1</v>
      </c>
      <c r="F19" s="301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645</v>
      </c>
      <c r="C20" s="116"/>
      <c r="D20" s="111">
        <v>12</v>
      </c>
      <c r="E20" s="304">
        <f t="shared" si="0"/>
        <v>1</v>
      </c>
      <c r="F20" s="301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416</v>
      </c>
      <c r="C21" s="116"/>
      <c r="D21" s="111">
        <v>13</v>
      </c>
      <c r="E21" s="304">
        <f t="shared" si="0"/>
        <v>1</v>
      </c>
      <c r="F21" s="301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417</v>
      </c>
      <c r="C22" s="116"/>
      <c r="D22" s="111">
        <v>14</v>
      </c>
      <c r="E22" s="304">
        <f t="shared" si="0"/>
        <v>1</v>
      </c>
      <c r="F22" s="301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651</v>
      </c>
      <c r="C23" s="116"/>
      <c r="D23" s="111">
        <v>15</v>
      </c>
      <c r="E23" s="304">
        <f t="shared" si="0"/>
        <v>1</v>
      </c>
      <c r="F23" s="301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403</v>
      </c>
      <c r="C24" s="116"/>
      <c r="D24" s="111">
        <v>16</v>
      </c>
      <c r="E24" s="304">
        <f t="shared" si="0"/>
        <v>0</v>
      </c>
      <c r="F24" s="301" t="s">
        <v>394</v>
      </c>
      <c r="G24" s="80" t="s">
        <v>394</v>
      </c>
      <c r="H24" s="80" t="s">
        <v>394</v>
      </c>
      <c r="I24" s="80" t="s">
        <v>394</v>
      </c>
      <c r="J24" s="80" t="s">
        <v>394</v>
      </c>
      <c r="K24" s="80" t="s">
        <v>394</v>
      </c>
      <c r="L24" s="81" t="s">
        <v>394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404</v>
      </c>
      <c r="C25" s="116"/>
      <c r="D25" s="111">
        <v>17</v>
      </c>
      <c r="E25" s="304">
        <f t="shared" si="0"/>
        <v>0</v>
      </c>
      <c r="F25" s="301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405</v>
      </c>
      <c r="C26" s="116"/>
      <c r="D26" s="111">
        <v>18</v>
      </c>
      <c r="E26" s="304">
        <f t="shared" si="0"/>
        <v>1</v>
      </c>
      <c r="F26" s="301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406</v>
      </c>
      <c r="C27" s="116"/>
      <c r="D27" s="111">
        <v>19</v>
      </c>
      <c r="E27" s="304">
        <f t="shared" si="0"/>
        <v>0</v>
      </c>
      <c r="F27" s="301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407</v>
      </c>
      <c r="C28" s="116"/>
      <c r="D28" s="111">
        <v>20</v>
      </c>
      <c r="E28" s="304">
        <f t="shared" si="0"/>
        <v>1</v>
      </c>
      <c r="F28" s="301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408</v>
      </c>
      <c r="C29" s="116"/>
      <c r="D29" s="111">
        <v>21</v>
      </c>
      <c r="E29" s="304">
        <f t="shared" si="0"/>
        <v>0</v>
      </c>
      <c r="F29" s="301" t="s">
        <v>401</v>
      </c>
      <c r="G29" s="80" t="s">
        <v>401</v>
      </c>
      <c r="H29" s="80" t="s">
        <v>394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409</v>
      </c>
      <c r="C30" s="116"/>
      <c r="D30" s="111">
        <v>22</v>
      </c>
      <c r="E30" s="304">
        <f t="shared" si="0"/>
        <v>0</v>
      </c>
      <c r="F30" s="301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410</v>
      </c>
      <c r="C31" s="116"/>
      <c r="D31" s="111">
        <v>23</v>
      </c>
      <c r="E31" s="304">
        <f t="shared" si="0"/>
        <v>1</v>
      </c>
      <c r="F31" s="301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411</v>
      </c>
      <c r="C32" s="116"/>
      <c r="D32" s="111">
        <v>24</v>
      </c>
      <c r="E32" s="304">
        <f t="shared" si="0"/>
        <v>1</v>
      </c>
      <c r="F32" s="301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412</v>
      </c>
      <c r="C33" s="122"/>
      <c r="D33" s="123">
        <v>25</v>
      </c>
      <c r="E33" s="305">
        <f t="shared" si="0"/>
        <v>0</v>
      </c>
      <c r="F33" s="302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600-000000000000}">
      <formula1>$M$9:$AD$9</formula1>
    </dataValidation>
    <dataValidation type="list" allowBlank="1" showInputMessage="1" showErrorMessage="1" sqref="M11:AD11" xr:uid="{00000000-0002-0000-0600-000001000000}">
      <formula1>"1,0"</formula1>
    </dataValidation>
    <dataValidation type="list" allowBlank="1" showInputMessage="1" showErrorMessage="1" sqref="AD12:AD33" xr:uid="{00000000-0002-0000-0600-000002000000}">
      <formula1>"1, "</formula1>
    </dataValidation>
    <dataValidation type="list" allowBlank="1" showInputMessage="1" showErrorMessage="1" sqref="F12:L33" xr:uid="{00000000-0002-0000-06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346</v>
      </c>
      <c r="B1" s="212">
        <v>42173</v>
      </c>
      <c r="D1" s="130" t="s">
        <v>454</v>
      </c>
      <c r="F1" s="213" t="s">
        <v>541</v>
      </c>
      <c r="N1" s="214"/>
    </row>
    <row r="2" spans="1:14" ht="25.5">
      <c r="A2" s="215" t="s">
        <v>270</v>
      </c>
      <c r="B2" s="216" t="s">
        <v>145</v>
      </c>
      <c r="C2" s="217" t="s">
        <v>147</v>
      </c>
      <c r="D2" s="218" t="s">
        <v>148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69</v>
      </c>
      <c r="J2" s="219" t="s">
        <v>149</v>
      </c>
      <c r="K2" s="219" t="s">
        <v>150</v>
      </c>
      <c r="L2" s="219" t="s">
        <v>151</v>
      </c>
      <c r="M2" s="221" t="s">
        <v>243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152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153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154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155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156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157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158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159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160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161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648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162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163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164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165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166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167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168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169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170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171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172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173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174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175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176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177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178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179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180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181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182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183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184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185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186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187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188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189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190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191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192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193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194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195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196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197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198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199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200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201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202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203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204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205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206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207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208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209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210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211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212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213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214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215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216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217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218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219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220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221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222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223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224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225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226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227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228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229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230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231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232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233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234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235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236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237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238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239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240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241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242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244</v>
      </c>
      <c r="B95" s="127" t="s">
        <v>49</v>
      </c>
      <c r="C95" s="127" t="s">
        <v>316</v>
      </c>
      <c r="D95" s="231" t="s">
        <v>271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244</v>
      </c>
      <c r="B96" s="127" t="s">
        <v>54</v>
      </c>
      <c r="C96" s="127" t="s">
        <v>321</v>
      </c>
      <c r="D96" s="231" t="s">
        <v>271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244</v>
      </c>
      <c r="B97" s="127" t="s">
        <v>59</v>
      </c>
      <c r="C97" s="127" t="s">
        <v>326</v>
      </c>
      <c r="D97" s="231" t="s">
        <v>271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244</v>
      </c>
      <c r="B98" s="127" t="s">
        <v>64</v>
      </c>
      <c r="C98" s="127" t="s">
        <v>331</v>
      </c>
      <c r="D98" s="231" t="s">
        <v>271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244</v>
      </c>
      <c r="B99" s="127" t="s">
        <v>17</v>
      </c>
      <c r="C99" s="127" t="s">
        <v>284</v>
      </c>
      <c r="D99" s="231" t="s">
        <v>271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244</v>
      </c>
      <c r="B100" s="127" t="s">
        <v>21</v>
      </c>
      <c r="C100" s="127" t="s">
        <v>288</v>
      </c>
      <c r="D100" s="231" t="s">
        <v>271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244</v>
      </c>
      <c r="B101" s="127" t="s">
        <v>25</v>
      </c>
      <c r="C101" s="127" t="s">
        <v>292</v>
      </c>
      <c r="D101" s="231" t="s">
        <v>271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244</v>
      </c>
      <c r="B102" s="127" t="s">
        <v>29</v>
      </c>
      <c r="C102" s="127" t="s">
        <v>296</v>
      </c>
      <c r="D102" s="231" t="s">
        <v>271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244</v>
      </c>
      <c r="B103" s="127" t="s">
        <v>33</v>
      </c>
      <c r="C103" s="127" t="s">
        <v>300</v>
      </c>
      <c r="D103" s="231" t="s">
        <v>271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244</v>
      </c>
      <c r="B104" s="127" t="s">
        <v>37</v>
      </c>
      <c r="C104" s="127" t="s">
        <v>304</v>
      </c>
      <c r="D104" s="231" t="s">
        <v>271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244</v>
      </c>
      <c r="B105" s="127" t="s">
        <v>41</v>
      </c>
      <c r="C105" s="127" t="s">
        <v>308</v>
      </c>
      <c r="D105" s="231" t="s">
        <v>271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244</v>
      </c>
      <c r="B106" s="127" t="s">
        <v>45</v>
      </c>
      <c r="C106" s="127" t="s">
        <v>312</v>
      </c>
      <c r="D106" s="231" t="s">
        <v>271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244</v>
      </c>
      <c r="B107" s="127" t="s">
        <v>50</v>
      </c>
      <c r="C107" s="127" t="s">
        <v>317</v>
      </c>
      <c r="D107" s="231" t="s">
        <v>271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244</v>
      </c>
      <c r="B108" s="127" t="s">
        <v>55</v>
      </c>
      <c r="C108" s="127" t="s">
        <v>322</v>
      </c>
      <c r="D108" s="231" t="s">
        <v>271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244</v>
      </c>
      <c r="B109" s="127" t="s">
        <v>60</v>
      </c>
      <c r="C109" s="127" t="s">
        <v>327</v>
      </c>
      <c r="D109" s="231" t="s">
        <v>271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244</v>
      </c>
      <c r="B110" s="127" t="s">
        <v>65</v>
      </c>
      <c r="C110" s="127" t="s">
        <v>332</v>
      </c>
      <c r="D110" s="231" t="s">
        <v>271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244</v>
      </c>
      <c r="B111" s="127" t="s">
        <v>5</v>
      </c>
      <c r="C111" s="127" t="s">
        <v>272</v>
      </c>
      <c r="D111" s="231" t="s">
        <v>271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244</v>
      </c>
      <c r="B112" s="127" t="s">
        <v>6</v>
      </c>
      <c r="C112" s="127" t="s">
        <v>273</v>
      </c>
      <c r="D112" s="231" t="s">
        <v>271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244</v>
      </c>
      <c r="B113" s="127" t="s">
        <v>7</v>
      </c>
      <c r="C113" s="127" t="s">
        <v>274</v>
      </c>
      <c r="D113" s="231" t="s">
        <v>271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244</v>
      </c>
      <c r="B114" s="127" t="s">
        <v>8</v>
      </c>
      <c r="C114" s="127" t="s">
        <v>275</v>
      </c>
      <c r="D114" s="231" t="s">
        <v>271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244</v>
      </c>
      <c r="B115" s="127" t="s">
        <v>18</v>
      </c>
      <c r="C115" s="127" t="s">
        <v>285</v>
      </c>
      <c r="D115" s="231" t="s">
        <v>271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244</v>
      </c>
      <c r="B116" s="127" t="s">
        <v>22</v>
      </c>
      <c r="C116" s="127" t="s">
        <v>289</v>
      </c>
      <c r="D116" s="231" t="s">
        <v>271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244</v>
      </c>
      <c r="B117" s="127" t="s">
        <v>26</v>
      </c>
      <c r="C117" s="127" t="s">
        <v>293</v>
      </c>
      <c r="D117" s="231" t="s">
        <v>271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244</v>
      </c>
      <c r="B118" s="127" t="s">
        <v>30</v>
      </c>
      <c r="C118" s="127" t="s">
        <v>297</v>
      </c>
      <c r="D118" s="231" t="s">
        <v>271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244</v>
      </c>
      <c r="B119" s="127" t="s">
        <v>9</v>
      </c>
      <c r="C119" s="127" t="s">
        <v>276</v>
      </c>
      <c r="D119" s="231" t="s">
        <v>271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244</v>
      </c>
      <c r="B120" s="127" t="s">
        <v>11</v>
      </c>
      <c r="C120" s="127" t="s">
        <v>278</v>
      </c>
      <c r="D120" s="231" t="s">
        <v>271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244</v>
      </c>
      <c r="B121" s="127" t="s">
        <v>13</v>
      </c>
      <c r="C121" s="127" t="s">
        <v>280</v>
      </c>
      <c r="D121" s="231" t="s">
        <v>271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244</v>
      </c>
      <c r="B122" s="127" t="s">
        <v>15</v>
      </c>
      <c r="C122" s="127" t="s">
        <v>282</v>
      </c>
      <c r="D122" s="231" t="s">
        <v>271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244</v>
      </c>
      <c r="B123" s="127" t="s">
        <v>51</v>
      </c>
      <c r="C123" s="127" t="s">
        <v>318</v>
      </c>
      <c r="D123" s="231" t="s">
        <v>271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244</v>
      </c>
      <c r="B124" s="127" t="s">
        <v>56</v>
      </c>
      <c r="C124" s="127" t="s">
        <v>323</v>
      </c>
      <c r="D124" s="231" t="s">
        <v>271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244</v>
      </c>
      <c r="B125" s="127" t="s">
        <v>61</v>
      </c>
      <c r="C125" s="127" t="s">
        <v>328</v>
      </c>
      <c r="D125" s="231" t="s">
        <v>271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244</v>
      </c>
      <c r="B126" s="127" t="s">
        <v>66</v>
      </c>
      <c r="C126" s="127" t="s">
        <v>333</v>
      </c>
      <c r="D126" s="231" t="s">
        <v>271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244</v>
      </c>
      <c r="B127" s="127" t="s">
        <v>19</v>
      </c>
      <c r="C127" s="127" t="s">
        <v>286</v>
      </c>
      <c r="D127" s="231" t="s">
        <v>271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244</v>
      </c>
      <c r="B128" s="127" t="s">
        <v>23</v>
      </c>
      <c r="C128" s="127" t="s">
        <v>290</v>
      </c>
      <c r="D128" s="231" t="s">
        <v>271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244</v>
      </c>
      <c r="B129" s="127" t="s">
        <v>27</v>
      </c>
      <c r="C129" s="127" t="s">
        <v>294</v>
      </c>
      <c r="D129" s="231" t="s">
        <v>271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244</v>
      </c>
      <c r="B130" s="127" t="s">
        <v>31</v>
      </c>
      <c r="C130" s="127" t="s">
        <v>298</v>
      </c>
      <c r="D130" s="231" t="s">
        <v>271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244</v>
      </c>
      <c r="B131" s="127" t="s">
        <v>20</v>
      </c>
      <c r="C131" s="127" t="s">
        <v>287</v>
      </c>
      <c r="D131" s="231" t="s">
        <v>271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244</v>
      </c>
      <c r="B132" s="127" t="s">
        <v>24</v>
      </c>
      <c r="C132" s="127" t="s">
        <v>291</v>
      </c>
      <c r="D132" s="231" t="s">
        <v>271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244</v>
      </c>
      <c r="B133" s="127" t="s">
        <v>28</v>
      </c>
      <c r="C133" s="127" t="s">
        <v>295</v>
      </c>
      <c r="D133" s="231" t="s">
        <v>271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244</v>
      </c>
      <c r="B134" s="127" t="s">
        <v>32</v>
      </c>
      <c r="C134" s="127" t="s">
        <v>299</v>
      </c>
      <c r="D134" s="231" t="s">
        <v>271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244</v>
      </c>
      <c r="B135" s="127" t="s">
        <v>34</v>
      </c>
      <c r="C135" s="127" t="s">
        <v>301</v>
      </c>
      <c r="D135" s="231" t="s">
        <v>271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244</v>
      </c>
      <c r="B136" s="127" t="s">
        <v>38</v>
      </c>
      <c r="C136" s="127" t="s">
        <v>305</v>
      </c>
      <c r="D136" s="231" t="s">
        <v>271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244</v>
      </c>
      <c r="B137" s="127" t="s">
        <v>42</v>
      </c>
      <c r="C137" s="127" t="s">
        <v>309</v>
      </c>
      <c r="D137" s="231" t="s">
        <v>271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244</v>
      </c>
      <c r="B138" s="127" t="s">
        <v>46</v>
      </c>
      <c r="C138" s="127" t="s">
        <v>313</v>
      </c>
      <c r="D138" s="231" t="s">
        <v>271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244</v>
      </c>
      <c r="B139" s="127" t="s">
        <v>35</v>
      </c>
      <c r="C139" s="127" t="s">
        <v>302</v>
      </c>
      <c r="D139" s="231" t="s">
        <v>271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244</v>
      </c>
      <c r="B140" s="127" t="s">
        <v>39</v>
      </c>
      <c r="C140" s="127" t="s">
        <v>306</v>
      </c>
      <c r="D140" s="231" t="s">
        <v>271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244</v>
      </c>
      <c r="B141" s="127" t="s">
        <v>43</v>
      </c>
      <c r="C141" s="127" t="s">
        <v>310</v>
      </c>
      <c r="D141" s="231" t="s">
        <v>271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244</v>
      </c>
      <c r="B142" s="127" t="s">
        <v>47</v>
      </c>
      <c r="C142" s="127" t="s">
        <v>314</v>
      </c>
      <c r="D142" s="231" t="s">
        <v>271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244</v>
      </c>
      <c r="B143" s="127" t="s">
        <v>10</v>
      </c>
      <c r="C143" s="127" t="s">
        <v>277</v>
      </c>
      <c r="D143" s="231" t="s">
        <v>271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244</v>
      </c>
      <c r="B144" s="127" t="s">
        <v>12</v>
      </c>
      <c r="C144" s="127" t="s">
        <v>279</v>
      </c>
      <c r="D144" s="231" t="s">
        <v>271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244</v>
      </c>
      <c r="B145" s="127" t="s">
        <v>14</v>
      </c>
      <c r="C145" s="127" t="s">
        <v>281</v>
      </c>
      <c r="D145" s="231" t="s">
        <v>271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244</v>
      </c>
      <c r="B146" s="127" t="s">
        <v>16</v>
      </c>
      <c r="C146" s="127" t="s">
        <v>283</v>
      </c>
      <c r="D146" s="231" t="s">
        <v>271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244</v>
      </c>
      <c r="B147" s="127" t="s">
        <v>36</v>
      </c>
      <c r="C147" s="127" t="s">
        <v>303</v>
      </c>
      <c r="D147" s="231" t="s">
        <v>271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244</v>
      </c>
      <c r="B148" s="127" t="s">
        <v>40</v>
      </c>
      <c r="C148" s="127" t="s">
        <v>307</v>
      </c>
      <c r="D148" s="231" t="s">
        <v>271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244</v>
      </c>
      <c r="B149" s="127" t="s">
        <v>44</v>
      </c>
      <c r="C149" s="127" t="s">
        <v>311</v>
      </c>
      <c r="D149" s="231" t="s">
        <v>271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244</v>
      </c>
      <c r="B150" s="127" t="s">
        <v>48</v>
      </c>
      <c r="C150" s="127" t="s">
        <v>315</v>
      </c>
      <c r="D150" s="231" t="s">
        <v>271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244</v>
      </c>
      <c r="B151" s="127" t="s">
        <v>52</v>
      </c>
      <c r="C151" s="127" t="s">
        <v>319</v>
      </c>
      <c r="D151" s="231" t="s">
        <v>271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244</v>
      </c>
      <c r="B152" s="127" t="s">
        <v>57</v>
      </c>
      <c r="C152" s="127" t="s">
        <v>324</v>
      </c>
      <c r="D152" s="231" t="s">
        <v>271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244</v>
      </c>
      <c r="B153" s="127" t="s">
        <v>62</v>
      </c>
      <c r="C153" s="127" t="s">
        <v>329</v>
      </c>
      <c r="D153" s="231" t="s">
        <v>271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244</v>
      </c>
      <c r="B154" s="127" t="s">
        <v>67</v>
      </c>
      <c r="C154" s="127" t="s">
        <v>334</v>
      </c>
      <c r="D154" s="231" t="s">
        <v>271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244</v>
      </c>
      <c r="B155" s="127" t="s">
        <v>53</v>
      </c>
      <c r="C155" s="127" t="s">
        <v>320</v>
      </c>
      <c r="D155" s="231" t="s">
        <v>271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244</v>
      </c>
      <c r="B156" s="127" t="s">
        <v>58</v>
      </c>
      <c r="C156" s="127" t="s">
        <v>325</v>
      </c>
      <c r="D156" s="231" t="s">
        <v>271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244</v>
      </c>
      <c r="B157" s="127" t="s">
        <v>63</v>
      </c>
      <c r="C157" s="127" t="s">
        <v>330</v>
      </c>
      <c r="D157" s="231" t="s">
        <v>271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244</v>
      </c>
      <c r="B158" s="127" t="s">
        <v>68</v>
      </c>
      <c r="C158" s="127" t="s">
        <v>335</v>
      </c>
      <c r="D158" s="231" t="s">
        <v>271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 xr:uid="{00000000-0009-0000-0000-000007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455</v>
      </c>
      <c r="B1" s="127"/>
      <c r="D1" s="213" t="s">
        <v>541</v>
      </c>
    </row>
    <row r="2" spans="1:16">
      <c r="A2" s="233"/>
      <c r="B2" s="232" t="s">
        <v>456</v>
      </c>
    </row>
    <row r="3" spans="1:16" ht="20.100000000000001" customHeight="1">
      <c r="A3" s="352" t="s">
        <v>247</v>
      </c>
      <c r="B3" s="234" t="s">
        <v>85</v>
      </c>
      <c r="C3" s="235"/>
      <c r="D3" s="354" t="s">
        <v>457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86</v>
      </c>
      <c r="E4" s="240" t="s">
        <v>87</v>
      </c>
      <c r="F4" s="240" t="s">
        <v>88</v>
      </c>
      <c r="G4" s="240" t="s">
        <v>89</v>
      </c>
      <c r="H4" s="240" t="s">
        <v>90</v>
      </c>
      <c r="I4" s="240" t="s">
        <v>91</v>
      </c>
      <c r="J4" s="240" t="s">
        <v>92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93</v>
      </c>
      <c r="C5" s="239"/>
      <c r="D5" s="240" t="s">
        <v>94</v>
      </c>
      <c r="E5" s="240" t="s">
        <v>95</v>
      </c>
      <c r="F5" s="240" t="s">
        <v>96</v>
      </c>
      <c r="G5" s="240" t="s">
        <v>97</v>
      </c>
      <c r="H5" s="240" t="s">
        <v>98</v>
      </c>
      <c r="I5" s="240" t="s">
        <v>99</v>
      </c>
      <c r="J5" s="240" t="s">
        <v>100</v>
      </c>
      <c r="K5" s="240" t="s">
        <v>101</v>
      </c>
      <c r="L5" s="241" t="s">
        <v>102</v>
      </c>
      <c r="M5" s="241" t="s">
        <v>103</v>
      </c>
      <c r="N5" s="243" t="s">
        <v>146</v>
      </c>
      <c r="O5" s="243" t="s">
        <v>249</v>
      </c>
      <c r="P5" s="244" t="s">
        <v>248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104</v>
      </c>
      <c r="C7" s="248" t="s">
        <v>105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101</v>
      </c>
      <c r="M7" s="250">
        <f t="shared" ref="M7:M21" si="0">MAX(D7:J7)</f>
        <v>1</v>
      </c>
      <c r="N7" s="251" t="s">
        <v>367</v>
      </c>
      <c r="O7" s="246"/>
      <c r="P7" s="240"/>
    </row>
    <row r="8" spans="1:16" ht="21" customHeight="1">
      <c r="A8" s="247">
        <v>2</v>
      </c>
      <c r="B8" s="240" t="s">
        <v>106</v>
      </c>
      <c r="C8" s="248" t="s">
        <v>107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101</v>
      </c>
      <c r="M8" s="250">
        <f t="shared" si="0"/>
        <v>1</v>
      </c>
      <c r="N8" s="251" t="s">
        <v>367</v>
      </c>
      <c r="O8" s="246"/>
      <c r="P8" s="240"/>
    </row>
    <row r="9" spans="1:16" ht="21" customHeight="1">
      <c r="A9" s="247">
        <v>3</v>
      </c>
      <c r="B9" s="240" t="s">
        <v>245</v>
      </c>
      <c r="C9" s="252" t="s">
        <v>4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101</v>
      </c>
      <c r="M9" s="250">
        <f t="shared" ref="M9" si="1">MAX(D9:J9)</f>
        <v>1</v>
      </c>
      <c r="N9" s="251" t="s">
        <v>4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108</v>
      </c>
      <c r="C11" s="256" t="s">
        <v>109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95</v>
      </c>
      <c r="M11" s="250">
        <f t="shared" si="0"/>
        <v>1.0522626697461936</v>
      </c>
      <c r="N11" s="251" t="s">
        <v>252</v>
      </c>
      <c r="O11" s="246" t="s">
        <v>250</v>
      </c>
      <c r="P11" s="240"/>
    </row>
    <row r="12" spans="1:16">
      <c r="A12" s="247">
        <v>5</v>
      </c>
      <c r="B12" s="240" t="s">
        <v>110</v>
      </c>
      <c r="C12" s="256" t="s">
        <v>111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94</v>
      </c>
      <c r="M12" s="250">
        <f t="shared" si="0"/>
        <v>1.0358469949391176</v>
      </c>
      <c r="N12" s="251" t="s">
        <v>252</v>
      </c>
      <c r="O12" s="246" t="s">
        <v>250</v>
      </c>
      <c r="P12" s="240"/>
    </row>
    <row r="13" spans="1:16">
      <c r="A13" s="247">
        <v>6</v>
      </c>
      <c r="B13" s="240" t="s">
        <v>112</v>
      </c>
      <c r="C13" s="256" t="s">
        <v>113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94</v>
      </c>
      <c r="M13" s="250">
        <f t="shared" si="0"/>
        <v>1.069856584592316</v>
      </c>
      <c r="N13" s="251" t="s">
        <v>252</v>
      </c>
      <c r="O13" s="246" t="s">
        <v>250</v>
      </c>
      <c r="P13" s="240"/>
    </row>
    <row r="14" spans="1:16" ht="21" customHeight="1">
      <c r="A14" s="247">
        <v>7</v>
      </c>
      <c r="B14" s="240" t="s">
        <v>114</v>
      </c>
      <c r="C14" s="256" t="s">
        <v>115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94</v>
      </c>
      <c r="M14" s="250">
        <f t="shared" si="0"/>
        <v>1.1052461688999999</v>
      </c>
      <c r="N14" s="251" t="s">
        <v>252</v>
      </c>
      <c r="O14" s="246" t="s">
        <v>250</v>
      </c>
      <c r="P14" s="240"/>
    </row>
    <row r="15" spans="1:16" ht="21" customHeight="1">
      <c r="A15" s="247">
        <v>8</v>
      </c>
      <c r="B15" s="240" t="s">
        <v>116</v>
      </c>
      <c r="C15" s="256" t="s">
        <v>117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95</v>
      </c>
      <c r="M15" s="250">
        <f t="shared" si="0"/>
        <v>1.0389446761000001</v>
      </c>
      <c r="N15" s="251" t="s">
        <v>252</v>
      </c>
      <c r="O15" s="246" t="s">
        <v>250</v>
      </c>
      <c r="P15" s="240"/>
    </row>
    <row r="16" spans="1:16" ht="21" customHeight="1">
      <c r="A16" s="247">
        <v>9</v>
      </c>
      <c r="B16" s="240" t="s">
        <v>122</v>
      </c>
      <c r="C16" s="256" t="s">
        <v>123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96</v>
      </c>
      <c r="M16" s="250">
        <f>MAX(D16:J16)</f>
        <v>1.2706602107</v>
      </c>
      <c r="N16" s="251" t="s">
        <v>252</v>
      </c>
      <c r="O16" s="246" t="s">
        <v>250</v>
      </c>
      <c r="P16" s="240"/>
    </row>
    <row r="17" spans="1:16" ht="21" customHeight="1">
      <c r="A17" s="247">
        <v>10</v>
      </c>
      <c r="B17" s="240" t="s">
        <v>118</v>
      </c>
      <c r="C17" s="257" t="s">
        <v>119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99</v>
      </c>
      <c r="M17" s="250">
        <f t="shared" si="0"/>
        <v>1.0355882019</v>
      </c>
      <c r="N17" s="251" t="s">
        <v>252</v>
      </c>
      <c r="O17" s="246" t="s">
        <v>251</v>
      </c>
      <c r="P17" s="240" t="s">
        <v>116</v>
      </c>
    </row>
    <row r="18" spans="1:16" ht="21" customHeight="1">
      <c r="A18" s="247">
        <v>11</v>
      </c>
      <c r="B18" s="240" t="s">
        <v>120</v>
      </c>
      <c r="C18" s="257" t="s">
        <v>121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98</v>
      </c>
      <c r="M18" s="250">
        <f t="shared" si="0"/>
        <v>1.1401797148999999</v>
      </c>
      <c r="N18" s="251" t="s">
        <v>252</v>
      </c>
      <c r="O18" s="246" t="s">
        <v>251</v>
      </c>
      <c r="P18" s="240" t="s">
        <v>122</v>
      </c>
    </row>
    <row r="19" spans="1:16" ht="21" customHeight="1">
      <c r="A19" s="247">
        <v>12</v>
      </c>
      <c r="B19" s="240" t="s">
        <v>124</v>
      </c>
      <c r="C19" s="257" t="s">
        <v>125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97</v>
      </c>
      <c r="M19" s="250">
        <f t="shared" si="0"/>
        <v>1.0552346931000001</v>
      </c>
      <c r="N19" s="251" t="s">
        <v>252</v>
      </c>
      <c r="O19" s="246" t="s">
        <v>251</v>
      </c>
      <c r="P19" s="240" t="s">
        <v>108</v>
      </c>
    </row>
    <row r="20" spans="1:16" ht="21" customHeight="1">
      <c r="A20" s="247">
        <v>13</v>
      </c>
      <c r="B20" s="240" t="s">
        <v>126</v>
      </c>
      <c r="C20" s="257" t="s">
        <v>127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94</v>
      </c>
      <c r="M20" s="250">
        <f t="shared" si="0"/>
        <v>1.0865859003</v>
      </c>
      <c r="N20" s="251" t="s">
        <v>252</v>
      </c>
      <c r="O20" s="246" t="s">
        <v>251</v>
      </c>
      <c r="P20" s="240" t="s">
        <v>110</v>
      </c>
    </row>
    <row r="21" spans="1:16" ht="24.75" customHeight="1">
      <c r="A21" s="247">
        <v>14</v>
      </c>
      <c r="B21" s="240" t="s">
        <v>128</v>
      </c>
      <c r="C21" s="257" t="s">
        <v>129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95</v>
      </c>
      <c r="M21" s="250">
        <f t="shared" si="0"/>
        <v>1.0522626697461936</v>
      </c>
      <c r="N21" s="251" t="s">
        <v>252</v>
      </c>
      <c r="O21" s="246" t="s">
        <v>251</v>
      </c>
      <c r="P21" s="240" t="s">
        <v>116</v>
      </c>
    </row>
    <row r="22" spans="1:16" ht="25.5">
      <c r="A22" s="247">
        <v>15</v>
      </c>
      <c r="B22" s="240" t="s">
        <v>130</v>
      </c>
      <c r="C22" s="258" t="s">
        <v>131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95</v>
      </c>
      <c r="M22" s="250">
        <f>MAX(D22:J22)</f>
        <v>1.03</v>
      </c>
      <c r="N22" s="251" t="s">
        <v>252</v>
      </c>
      <c r="O22" s="246" t="s">
        <v>251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Michael Baumann</cp:lastModifiedBy>
  <cp:lastPrinted>2015-03-20T22:59:10Z</cp:lastPrinted>
  <dcterms:created xsi:type="dcterms:W3CDTF">2015-01-15T05:25:41Z</dcterms:created>
  <dcterms:modified xsi:type="dcterms:W3CDTF">2020-09-10T12:15:16Z</dcterms:modified>
</cp:coreProperties>
</file>